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925" windowWidth="15120" windowHeight="5190" activeTab="4"/>
  </bookViews>
  <sheets>
    <sheet name="пр6" sheetId="27" r:id="rId1"/>
    <sheet name="пр 7" sheetId="49" r:id="rId2"/>
    <sheet name="пр 8" sheetId="47" r:id="rId3"/>
    <sheet name="пр 9" sheetId="24" r:id="rId4"/>
    <sheet name="пр10" sheetId="23" r:id="rId5"/>
    <sheet name="графа12" sheetId="32" state="hidden" r:id="rId6"/>
    <sheet name="графа 13" sheetId="46" state="hidden" r:id="rId7"/>
    <sheet name="раздел 03" sheetId="9" state="hidden" r:id="rId8"/>
    <sheet name="раздел 05" sheetId="11" state="hidden" r:id="rId9"/>
    <sheet name="подраздел 07" sheetId="12" state="hidden" r:id="rId10"/>
    <sheet name="раздел о8" sheetId="13" state="hidden" r:id="rId11"/>
    <sheet name="раздел 09" sheetId="14" state="hidden" r:id="rId12"/>
    <sheet name="раздел 10" sheetId="15" state="hidden" r:id="rId13"/>
    <sheet name="гр13" sheetId="30" state="hidden" r:id="rId14"/>
  </sheets>
  <externalReferences>
    <externalReference r:id="rId15"/>
    <externalReference r:id="rId16"/>
    <externalReference r:id="rId17"/>
  </externalReferences>
  <definedNames>
    <definedName name="_xlnm.Print_Titles" localSheetId="2">'пр 8'!$9:$11</definedName>
    <definedName name="_xlnm.Print_Titles" localSheetId="3">'пр 9'!$8:$10</definedName>
    <definedName name="_xlnm.Print_Titles" localSheetId="4">пр10!$8:$10</definedName>
    <definedName name="_xlnm.Print_Titles" localSheetId="0">пр6!$6:$9</definedName>
    <definedName name="_xlnm.Print_Area" localSheetId="3">'пр 9'!$A$1:$K$211</definedName>
    <definedName name="_xlnm.Print_Area" localSheetId="0">пр6!$A$1:$J$196</definedName>
  </definedNames>
  <calcPr calcId="145621"/>
</workbook>
</file>

<file path=xl/calcChain.xml><?xml version="1.0" encoding="utf-8"?>
<calcChain xmlns="http://schemas.openxmlformats.org/spreadsheetml/2006/main">
  <c r="G146" i="27" l="1"/>
  <c r="J144" i="27"/>
  <c r="J148" i="27"/>
  <c r="G151" i="27"/>
  <c r="G150" i="27"/>
  <c r="J49" i="27"/>
  <c r="F21" i="49" l="1"/>
  <c r="F23" i="49"/>
  <c r="F29" i="49" s="1"/>
  <c r="H137" i="23"/>
  <c r="G137" i="23"/>
  <c r="I92" i="27" l="1"/>
  <c r="G92" i="27"/>
  <c r="G93" i="27"/>
  <c r="G55" i="27"/>
  <c r="I58" i="27"/>
  <c r="G59" i="27"/>
  <c r="G60" i="27"/>
  <c r="G17" i="47" l="1"/>
  <c r="I28" i="23" l="1"/>
  <c r="I26" i="23"/>
  <c r="H27" i="23"/>
  <c r="G27" i="23"/>
  <c r="I27" i="23" l="1"/>
  <c r="I109" i="23"/>
  <c r="H108" i="23"/>
  <c r="H107" i="23" s="1"/>
  <c r="G108" i="23"/>
  <c r="G107" i="23" s="1"/>
  <c r="I130" i="24"/>
  <c r="H129" i="24"/>
  <c r="H128" i="24" s="1"/>
  <c r="G129" i="24"/>
  <c r="G128" i="24" s="1"/>
  <c r="I128" i="24" s="1"/>
  <c r="I129" i="24" l="1"/>
  <c r="I107" i="23"/>
  <c r="I108" i="23"/>
  <c r="G122" i="24"/>
  <c r="G136" i="24"/>
  <c r="G134" i="24"/>
  <c r="G133" i="24" s="1"/>
  <c r="G36" i="24"/>
  <c r="G35" i="24"/>
  <c r="J137" i="27" l="1"/>
  <c r="G139" i="27"/>
  <c r="G140" i="27"/>
  <c r="G141" i="27"/>
  <c r="G138" i="27"/>
  <c r="G137" i="27" l="1"/>
  <c r="H93" i="23"/>
  <c r="I94" i="23"/>
  <c r="H65" i="23"/>
  <c r="H131" i="24"/>
  <c r="H32" i="27" l="1"/>
  <c r="I32" i="27"/>
  <c r="J32" i="27"/>
  <c r="G34" i="27"/>
  <c r="G33" i="27"/>
  <c r="I37" i="24"/>
  <c r="I33" i="24"/>
  <c r="H36" i="24"/>
  <c r="I36" i="24" s="1"/>
  <c r="G32" i="27" l="1"/>
  <c r="H35" i="24"/>
  <c r="J58" i="27"/>
  <c r="G62" i="27"/>
  <c r="G61" i="27"/>
  <c r="G58" i="27" l="1"/>
  <c r="I35" i="24"/>
  <c r="H58" i="27"/>
  <c r="I137" i="24"/>
  <c r="H136" i="24"/>
  <c r="H92" i="23"/>
  <c r="G93" i="23"/>
  <c r="G95" i="23"/>
  <c r="H89" i="23"/>
  <c r="H88" i="23" s="1"/>
  <c r="H87" i="23" s="1"/>
  <c r="G89" i="23"/>
  <c r="G88" i="23" s="1"/>
  <c r="G87" i="23" s="1"/>
  <c r="H25" i="23"/>
  <c r="H24" i="23" s="1"/>
  <c r="G25" i="23"/>
  <c r="G24" i="23" s="1"/>
  <c r="I98" i="23"/>
  <c r="G98" i="23"/>
  <c r="G97" i="23" s="1"/>
  <c r="G100" i="23"/>
  <c r="G103" i="23"/>
  <c r="G102" i="23" s="1"/>
  <c r="G105" i="23"/>
  <c r="I105" i="23"/>
  <c r="I102" i="23" s="1"/>
  <c r="I103" i="23"/>
  <c r="H103" i="23"/>
  <c r="H127" i="23"/>
  <c r="I127" i="23"/>
  <c r="G127" i="23"/>
  <c r="H146" i="23"/>
  <c r="H144" i="23"/>
  <c r="G144" i="23"/>
  <c r="G146" i="23"/>
  <c r="I152" i="23"/>
  <c r="G151" i="23"/>
  <c r="I151" i="23" s="1"/>
  <c r="G61" i="23"/>
  <c r="G60" i="23" s="1"/>
  <c r="I61" i="23"/>
  <c r="I60" i="23" s="1"/>
  <c r="I44" i="23"/>
  <c r="I48" i="23"/>
  <c r="H46" i="23"/>
  <c r="G47" i="23"/>
  <c r="I47" i="23" s="1"/>
  <c r="G49" i="23"/>
  <c r="I49" i="23" s="1"/>
  <c r="H111" i="23"/>
  <c r="G112" i="23"/>
  <c r="G114" i="23"/>
  <c r="J110" i="23"/>
  <c r="K110" i="23"/>
  <c r="G143" i="23" l="1"/>
  <c r="G92" i="23"/>
  <c r="G91" i="23" s="1"/>
  <c r="I136" i="24"/>
  <c r="G111" i="23"/>
  <c r="G46" i="23"/>
  <c r="I46" i="23" s="1"/>
  <c r="G180" i="24" l="1"/>
  <c r="G179" i="24" s="1"/>
  <c r="G176" i="24" s="1"/>
  <c r="H79" i="24"/>
  <c r="H78" i="24" s="1"/>
  <c r="H77" i="24" s="1"/>
  <c r="I79" i="24"/>
  <c r="I78" i="24" s="1"/>
  <c r="G79" i="24"/>
  <c r="G78" i="24" s="1"/>
  <c r="G77" i="24" s="1"/>
  <c r="H119" i="24"/>
  <c r="G120" i="24"/>
  <c r="G119" i="24" s="1"/>
  <c r="I124" i="24"/>
  <c r="I127" i="24"/>
  <c r="H125" i="24"/>
  <c r="G126" i="24"/>
  <c r="I126" i="24" s="1"/>
  <c r="I204" i="24"/>
  <c r="I202" i="24"/>
  <c r="H203" i="24"/>
  <c r="G203" i="24"/>
  <c r="I32" i="24"/>
  <c r="I31" i="24" s="1"/>
  <c r="H32" i="24"/>
  <c r="H31" i="24" s="1"/>
  <c r="G32" i="24"/>
  <c r="G31" i="24" s="1"/>
  <c r="I203" i="24" l="1"/>
  <c r="I77" i="24"/>
  <c r="I119" i="24"/>
  <c r="G125" i="24"/>
  <c r="I125" i="24" s="1"/>
  <c r="G118" i="24" l="1"/>
  <c r="I158" i="24"/>
  <c r="I162" i="24"/>
  <c r="I164" i="24"/>
  <c r="H163" i="24"/>
  <c r="H161" i="24"/>
  <c r="H160" i="24" s="1"/>
  <c r="G163" i="24"/>
  <c r="I163" i="24" s="1"/>
  <c r="G161" i="24"/>
  <c r="I161" i="24" s="1"/>
  <c r="G160" i="24" l="1"/>
  <c r="I160" i="24" s="1"/>
  <c r="H166" i="24"/>
  <c r="G166" i="24"/>
  <c r="H168" i="24"/>
  <c r="G168" i="24"/>
  <c r="G23" i="24"/>
  <c r="G25" i="24"/>
  <c r="I25" i="24" s="1"/>
  <c r="H165" i="24" l="1"/>
  <c r="G165" i="24"/>
  <c r="G22" i="24"/>
  <c r="H45" i="47" l="1"/>
  <c r="H44" i="47" s="1"/>
  <c r="I45" i="47"/>
  <c r="I44" i="47" s="1"/>
  <c r="G45" i="47"/>
  <c r="G44" i="47" s="1"/>
  <c r="I164" i="47" l="1"/>
  <c r="H17" i="47"/>
  <c r="H134" i="24"/>
  <c r="I135" i="24"/>
  <c r="I132" i="24"/>
  <c r="H133" i="24" l="1"/>
  <c r="I133" i="24" s="1"/>
  <c r="I134" i="24"/>
  <c r="G57" i="27"/>
  <c r="G56" i="27" s="1"/>
  <c r="H56" i="27"/>
  <c r="I56" i="27"/>
  <c r="J56" i="27"/>
  <c r="J105" i="27" l="1"/>
  <c r="G108" i="27"/>
  <c r="I207" i="47" l="1"/>
  <c r="I206" i="47" s="1"/>
  <c r="I205" i="47" s="1"/>
  <c r="I204" i="47" s="1"/>
  <c r="I203" i="47" s="1"/>
  <c r="H206" i="47"/>
  <c r="H205" i="47" s="1"/>
  <c r="H204" i="47" s="1"/>
  <c r="H203" i="47" s="1"/>
  <c r="G206" i="47"/>
  <c r="G205" i="47"/>
  <c r="G204" i="47" s="1"/>
  <c r="G203" i="47" s="1"/>
  <c r="I202" i="47"/>
  <c r="I201" i="47"/>
  <c r="H201" i="47"/>
  <c r="G201" i="47"/>
  <c r="I200" i="47"/>
  <c r="I199" i="47" s="1"/>
  <c r="H199" i="47"/>
  <c r="G199" i="47"/>
  <c r="H198" i="47"/>
  <c r="H197" i="47" s="1"/>
  <c r="I196" i="47"/>
  <c r="I195" i="47" s="1"/>
  <c r="I194" i="47" s="1"/>
  <c r="I193" i="47" s="1"/>
  <c r="H195" i="47"/>
  <c r="H194" i="47" s="1"/>
  <c r="H193" i="47" s="1"/>
  <c r="G195" i="47"/>
  <c r="G194" i="47" s="1"/>
  <c r="G193" i="47" s="1"/>
  <c r="I192" i="47"/>
  <c r="I191" i="47"/>
  <c r="I190" i="47" s="1"/>
  <c r="H190" i="47"/>
  <c r="G190" i="47"/>
  <c r="I189" i="47"/>
  <c r="I188" i="47" s="1"/>
  <c r="H188" i="47"/>
  <c r="G188" i="47"/>
  <c r="I187" i="47"/>
  <c r="I186" i="47" s="1"/>
  <c r="H186" i="47"/>
  <c r="G186" i="47"/>
  <c r="G185" i="47"/>
  <c r="I184" i="47"/>
  <c r="I183" i="47" s="1"/>
  <c r="I182" i="47" s="1"/>
  <c r="H183" i="47"/>
  <c r="H182" i="47" s="1"/>
  <c r="G183" i="47"/>
  <c r="G182" i="47" s="1"/>
  <c r="I181" i="47"/>
  <c r="I180" i="47"/>
  <c r="I179" i="47" s="1"/>
  <c r="H179" i="47"/>
  <c r="G179" i="47"/>
  <c r="I178" i="47"/>
  <c r="I177" i="47" s="1"/>
  <c r="H177" i="47"/>
  <c r="G177" i="47"/>
  <c r="G176" i="47" s="1"/>
  <c r="I175" i="47"/>
  <c r="I174" i="47"/>
  <c r="H174" i="47"/>
  <c r="G174" i="47"/>
  <c r="G171" i="47" s="1"/>
  <c r="I173" i="47"/>
  <c r="I172" i="47" s="1"/>
  <c r="H172" i="47"/>
  <c r="G172" i="47"/>
  <c r="H171" i="47"/>
  <c r="I170" i="47"/>
  <c r="I169" i="47" s="1"/>
  <c r="H169" i="47"/>
  <c r="H166" i="47" s="1"/>
  <c r="H165" i="47" s="1"/>
  <c r="G169" i="47"/>
  <c r="I168" i="47"/>
  <c r="I167" i="47" s="1"/>
  <c r="H167" i="47"/>
  <c r="G167" i="47"/>
  <c r="G166" i="47" s="1"/>
  <c r="I163" i="47"/>
  <c r="I162" i="47" s="1"/>
  <c r="H163" i="47"/>
  <c r="G163" i="47"/>
  <c r="H162" i="47"/>
  <c r="G162" i="47"/>
  <c r="I160" i="47"/>
  <c r="I159" i="47" s="1"/>
  <c r="H159" i="47"/>
  <c r="G159" i="47"/>
  <c r="I158" i="47"/>
  <c r="I157" i="47" s="1"/>
  <c r="H157" i="47"/>
  <c r="G157" i="47"/>
  <c r="I156" i="47"/>
  <c r="I155" i="47" s="1"/>
  <c r="H155" i="47"/>
  <c r="G155" i="47"/>
  <c r="G154" i="47"/>
  <c r="I153" i="47"/>
  <c r="I152" i="47" s="1"/>
  <c r="H152" i="47"/>
  <c r="H149" i="47" s="1"/>
  <c r="G152" i="47"/>
  <c r="I151" i="47"/>
  <c r="I150" i="47" s="1"/>
  <c r="I149" i="47" s="1"/>
  <c r="H150" i="47"/>
  <c r="G150" i="47"/>
  <c r="G149" i="47" s="1"/>
  <c r="G148" i="47" s="1"/>
  <c r="I145" i="47"/>
  <c r="I144" i="47" s="1"/>
  <c r="I143" i="47" s="1"/>
  <c r="I142" i="47" s="1"/>
  <c r="H144" i="47"/>
  <c r="G144" i="47"/>
  <c r="H143" i="47"/>
  <c r="G143" i="47"/>
  <c r="H142" i="47"/>
  <c r="G142" i="47"/>
  <c r="I141" i="47"/>
  <c r="I140" i="47" s="1"/>
  <c r="I139" i="47" s="1"/>
  <c r="H140" i="47"/>
  <c r="G140" i="47"/>
  <c r="H139" i="47"/>
  <c r="G139" i="47"/>
  <c r="I138" i="47"/>
  <c r="I137" i="47" s="1"/>
  <c r="I136" i="47" s="1"/>
  <c r="H137" i="47"/>
  <c r="H136" i="47" s="1"/>
  <c r="H135" i="47" s="1"/>
  <c r="H134" i="47" s="1"/>
  <c r="G137" i="47"/>
  <c r="G136" i="47" s="1"/>
  <c r="I133" i="47"/>
  <c r="I132" i="47" s="1"/>
  <c r="I131" i="47" s="1"/>
  <c r="I130" i="47" s="1"/>
  <c r="H132" i="47"/>
  <c r="G132" i="47"/>
  <c r="H131" i="47"/>
  <c r="G131" i="47"/>
  <c r="H130" i="47"/>
  <c r="G130" i="47"/>
  <c r="I128" i="47"/>
  <c r="I127" i="47"/>
  <c r="H126" i="47"/>
  <c r="G126" i="47"/>
  <c r="I125" i="47"/>
  <c r="I124" i="47"/>
  <c r="I123" i="47" s="1"/>
  <c r="H123" i="47"/>
  <c r="G123" i="47"/>
  <c r="H122" i="47"/>
  <c r="G122" i="47"/>
  <c r="H121" i="47"/>
  <c r="G121" i="47"/>
  <c r="I120" i="47"/>
  <c r="I119" i="47" s="1"/>
  <c r="I118" i="47" s="1"/>
  <c r="H119" i="47"/>
  <c r="G119" i="47"/>
  <c r="H118" i="47"/>
  <c r="G118" i="47"/>
  <c r="I117" i="47"/>
  <c r="I116" i="47" s="1"/>
  <c r="I115" i="47" s="1"/>
  <c r="H116" i="47"/>
  <c r="H115" i="47" s="1"/>
  <c r="G116" i="47"/>
  <c r="G115" i="47" s="1"/>
  <c r="I114" i="47"/>
  <c r="I113" i="47" s="1"/>
  <c r="H113" i="47"/>
  <c r="G113" i="47"/>
  <c r="I112" i="47"/>
  <c r="I111" i="47" s="1"/>
  <c r="H111" i="47"/>
  <c r="G111" i="47"/>
  <c r="I110" i="47"/>
  <c r="I109" i="47" s="1"/>
  <c r="H109" i="47"/>
  <c r="H108" i="47" s="1"/>
  <c r="G109" i="47"/>
  <c r="G108" i="47"/>
  <c r="I106" i="47"/>
  <c r="I105" i="47" s="1"/>
  <c r="I104" i="47" s="1"/>
  <c r="H105" i="47"/>
  <c r="H104" i="47" s="1"/>
  <c r="G105" i="47"/>
  <c r="G104" i="47" s="1"/>
  <c r="I103" i="47"/>
  <c r="I102" i="47" s="1"/>
  <c r="I101" i="47" s="1"/>
  <c r="H102" i="47"/>
  <c r="H101" i="47" s="1"/>
  <c r="G102" i="47"/>
  <c r="G101" i="47" s="1"/>
  <c r="G100" i="47" s="1"/>
  <c r="I98" i="47"/>
  <c r="I97" i="47" s="1"/>
  <c r="I96" i="47" s="1"/>
  <c r="H97" i="47"/>
  <c r="H96" i="47" s="1"/>
  <c r="G97" i="47"/>
  <c r="G96" i="47" s="1"/>
  <c r="I95" i="47"/>
  <c r="I94" i="47" s="1"/>
  <c r="I93" i="47" s="1"/>
  <c r="H94" i="47"/>
  <c r="G94" i="47"/>
  <c r="H93" i="47"/>
  <c r="G93" i="47"/>
  <c r="I90" i="47"/>
  <c r="I89" i="47"/>
  <c r="H88" i="47"/>
  <c r="G88" i="47"/>
  <c r="I87" i="47"/>
  <c r="I86" i="47"/>
  <c r="H85" i="47"/>
  <c r="G85" i="47"/>
  <c r="H84" i="47"/>
  <c r="I83" i="47"/>
  <c r="I82" i="47"/>
  <c r="H81" i="47"/>
  <c r="G81" i="47"/>
  <c r="G80" i="47" s="1"/>
  <c r="G79" i="47" s="1"/>
  <c r="H80" i="47"/>
  <c r="H79" i="47"/>
  <c r="I78" i="47"/>
  <c r="I77" i="47"/>
  <c r="H76" i="47"/>
  <c r="G76" i="47"/>
  <c r="H75" i="47"/>
  <c r="G75" i="47"/>
  <c r="I72" i="47"/>
  <c r="I71" i="47"/>
  <c r="H70" i="47"/>
  <c r="G70" i="47"/>
  <c r="I69" i="47"/>
  <c r="I68" i="47"/>
  <c r="H67" i="47"/>
  <c r="G67" i="47"/>
  <c r="H66" i="47"/>
  <c r="H65" i="47" s="1"/>
  <c r="I64" i="47"/>
  <c r="I63" i="47" s="1"/>
  <c r="I62" i="47" s="1"/>
  <c r="I61" i="47" s="1"/>
  <c r="H63" i="47"/>
  <c r="G63" i="47"/>
  <c r="G62" i="47" s="1"/>
  <c r="G61" i="47" s="1"/>
  <c r="H62" i="47"/>
  <c r="H61" i="47" s="1"/>
  <c r="I59" i="47"/>
  <c r="I58" i="47"/>
  <c r="H57" i="47"/>
  <c r="G57" i="47"/>
  <c r="I56" i="47"/>
  <c r="I55" i="47"/>
  <c r="H54" i="47"/>
  <c r="H53" i="47" s="1"/>
  <c r="G54" i="47"/>
  <c r="G53" i="47" s="1"/>
  <c r="I52" i="47"/>
  <c r="I51" i="47" s="1"/>
  <c r="I50" i="47" s="1"/>
  <c r="H51" i="47"/>
  <c r="H50" i="47" s="1"/>
  <c r="G51" i="47"/>
  <c r="G50" i="47" s="1"/>
  <c r="I43" i="47"/>
  <c r="I42" i="47" s="1"/>
  <c r="I41" i="47" s="1"/>
  <c r="H42" i="47"/>
  <c r="G42" i="47"/>
  <c r="H41" i="47"/>
  <c r="G41" i="47"/>
  <c r="I40" i="47"/>
  <c r="I39" i="47"/>
  <c r="H38" i="47"/>
  <c r="G38" i="47"/>
  <c r="I37" i="47"/>
  <c r="I36" i="47"/>
  <c r="H35" i="47"/>
  <c r="G35" i="47"/>
  <c r="H34" i="47"/>
  <c r="G34" i="47"/>
  <c r="I33" i="47"/>
  <c r="I32" i="47"/>
  <c r="H31" i="47"/>
  <c r="G31" i="47"/>
  <c r="I30" i="47"/>
  <c r="I29" i="47"/>
  <c r="H28" i="47"/>
  <c r="G28" i="47"/>
  <c r="H27" i="47"/>
  <c r="I26" i="47"/>
  <c r="I25" i="47"/>
  <c r="H24" i="47"/>
  <c r="G24" i="47"/>
  <c r="I23" i="47"/>
  <c r="I22" i="47"/>
  <c r="H21" i="47"/>
  <c r="G21" i="47"/>
  <c r="H20" i="47"/>
  <c r="G20" i="47"/>
  <c r="I18" i="47"/>
  <c r="I17" i="47"/>
  <c r="I16" i="47" s="1"/>
  <c r="I15" i="47" s="1"/>
  <c r="H16" i="47"/>
  <c r="G16" i="47"/>
  <c r="H15" i="47"/>
  <c r="G15" i="47"/>
  <c r="G165" i="47" l="1"/>
  <c r="H74" i="47"/>
  <c r="H154" i="47"/>
  <c r="H148" i="47" s="1"/>
  <c r="H185" i="47"/>
  <c r="I166" i="47"/>
  <c r="H19" i="47"/>
  <c r="H14" i="47" s="1"/>
  <c r="I28" i="47"/>
  <c r="I35" i="47"/>
  <c r="I54" i="47"/>
  <c r="I67" i="47"/>
  <c r="I85" i="47"/>
  <c r="G92" i="47"/>
  <c r="G91" i="47" s="1"/>
  <c r="G135" i="47"/>
  <c r="I135" i="47"/>
  <c r="I134" i="47" s="1"/>
  <c r="I129" i="47" s="1"/>
  <c r="I171" i="47"/>
  <c r="H176" i="47"/>
  <c r="G198" i="47"/>
  <c r="G197" i="47" s="1"/>
  <c r="I198" i="47"/>
  <c r="I197" i="47" s="1"/>
  <c r="I185" i="47"/>
  <c r="I108" i="47"/>
  <c r="I107" i="47" s="1"/>
  <c r="I165" i="47"/>
  <c r="G27" i="47"/>
  <c r="I38" i="47"/>
  <c r="G84" i="47"/>
  <c r="I92" i="47"/>
  <c r="I91" i="47" s="1"/>
  <c r="I100" i="47"/>
  <c r="H129" i="47"/>
  <c r="G19" i="47"/>
  <c r="I21" i="47"/>
  <c r="G49" i="47"/>
  <c r="G48" i="47" s="1"/>
  <c r="G47" i="47" s="1"/>
  <c r="H60" i="47"/>
  <c r="G66" i="47"/>
  <c r="G65" i="47" s="1"/>
  <c r="G60" i="47" s="1"/>
  <c r="H92" i="47"/>
  <c r="H91" i="47" s="1"/>
  <c r="H73" i="47" s="1"/>
  <c r="H100" i="47"/>
  <c r="G134" i="47"/>
  <c r="G129" i="47" s="1"/>
  <c r="G107" i="47"/>
  <c r="G99" i="47" s="1"/>
  <c r="G161" i="47"/>
  <c r="G147" i="47" s="1"/>
  <c r="G146" i="47" s="1"/>
  <c r="H49" i="47"/>
  <c r="H48" i="47" s="1"/>
  <c r="H47" i="47" s="1"/>
  <c r="I154" i="47"/>
  <c r="I148" i="47" s="1"/>
  <c r="I126" i="47"/>
  <c r="I122" i="47" s="1"/>
  <c r="I121" i="47" s="1"/>
  <c r="I88" i="47"/>
  <c r="I84" i="47" s="1"/>
  <c r="G74" i="47"/>
  <c r="G73" i="47" s="1"/>
  <c r="I81" i="47"/>
  <c r="I80" i="47" s="1"/>
  <c r="I79" i="47" s="1"/>
  <c r="I76" i="47"/>
  <c r="I75" i="47" s="1"/>
  <c r="I70" i="47"/>
  <c r="I57" i="47"/>
  <c r="I53" i="47" s="1"/>
  <c r="I49" i="47" s="1"/>
  <c r="I48" i="47" s="1"/>
  <c r="I47" i="47" s="1"/>
  <c r="I31" i="47"/>
  <c r="I27" i="47" s="1"/>
  <c r="I24" i="47"/>
  <c r="I20" i="47" s="1"/>
  <c r="H107" i="47"/>
  <c r="H99" i="47" s="1"/>
  <c r="H13" i="47" s="1"/>
  <c r="H161" i="47"/>
  <c r="I176" i="47"/>
  <c r="I161" i="47" s="1"/>
  <c r="H147" i="47" l="1"/>
  <c r="H146" i="47" s="1"/>
  <c r="I66" i="47"/>
  <c r="I65" i="47" s="1"/>
  <c r="I60" i="47" s="1"/>
  <c r="I34" i="47"/>
  <c r="I74" i="47"/>
  <c r="I73" i="47" s="1"/>
  <c r="G14" i="47"/>
  <c r="G13" i="47" s="1"/>
  <c r="G12" i="47" s="1"/>
  <c r="I99" i="47"/>
  <c r="I19" i="47"/>
  <c r="I14" i="47" s="1"/>
  <c r="I13" i="47" s="1"/>
  <c r="I12" i="47" s="1"/>
  <c r="I147" i="47"/>
  <c r="I146" i="47" s="1"/>
  <c r="H12" i="47"/>
  <c r="I90" i="27"/>
  <c r="G91" i="27"/>
  <c r="G90" i="27" s="1"/>
  <c r="G172" i="27" l="1"/>
  <c r="G173" i="27"/>
  <c r="G171" i="27"/>
  <c r="J170" i="27"/>
  <c r="I94" i="27"/>
  <c r="G96" i="27"/>
  <c r="I21" i="27"/>
  <c r="G23" i="27"/>
  <c r="G22" i="27"/>
  <c r="G21" i="27" l="1"/>
  <c r="G170" i="27"/>
  <c r="J133" i="27"/>
  <c r="G135" i="27"/>
  <c r="G134" i="27"/>
  <c r="I80" i="27" l="1"/>
  <c r="G81" i="27"/>
  <c r="H59" i="24" l="1"/>
  <c r="J59" i="24"/>
  <c r="K59" i="24"/>
  <c r="G59" i="24"/>
  <c r="J144" i="23" l="1"/>
  <c r="K144" i="23"/>
  <c r="I145" i="23"/>
  <c r="I144" i="23" s="1"/>
  <c r="J85" i="23"/>
  <c r="K85" i="23"/>
  <c r="I115" i="23"/>
  <c r="I114" i="23" s="1"/>
  <c r="H63" i="23"/>
  <c r="J63" i="23"/>
  <c r="K63" i="23"/>
  <c r="I64" i="23"/>
  <c r="J84" i="24"/>
  <c r="K84" i="24"/>
  <c r="J138" i="24"/>
  <c r="K138" i="24"/>
  <c r="I201" i="24"/>
  <c r="I200" i="24" s="1"/>
  <c r="K201" i="24"/>
  <c r="J201" i="24"/>
  <c r="H201" i="24"/>
  <c r="H200" i="24" s="1"/>
  <c r="G201" i="24"/>
  <c r="G200" i="24" s="1"/>
  <c r="K197" i="24"/>
  <c r="K196" i="24" s="1"/>
  <c r="J197" i="24"/>
  <c r="J196" i="24" s="1"/>
  <c r="H150" i="24"/>
  <c r="J150" i="24"/>
  <c r="K150" i="24"/>
  <c r="G150" i="24"/>
  <c r="I153" i="24"/>
  <c r="I152" i="24" s="1"/>
  <c r="H152" i="24"/>
  <c r="G152" i="24"/>
  <c r="I115" i="24"/>
  <c r="I114" i="24" s="1"/>
  <c r="I113" i="24" s="1"/>
  <c r="I112" i="24" s="1"/>
  <c r="I111" i="24" s="1"/>
  <c r="H114" i="24"/>
  <c r="H113" i="24" s="1"/>
  <c r="H112" i="24" s="1"/>
  <c r="H111" i="24" s="1"/>
  <c r="J114" i="24"/>
  <c r="J113" i="24" s="1"/>
  <c r="J112" i="24" s="1"/>
  <c r="J111" i="24" s="1"/>
  <c r="K114" i="24"/>
  <c r="K113" i="24" s="1"/>
  <c r="K112" i="24" s="1"/>
  <c r="K111" i="24" s="1"/>
  <c r="G114" i="24"/>
  <c r="G113" i="24" s="1"/>
  <c r="G112" i="24" s="1"/>
  <c r="G111" i="24" s="1"/>
  <c r="G149" i="24" l="1"/>
  <c r="H149" i="24"/>
  <c r="G199" i="24"/>
  <c r="G198" i="24" s="1"/>
  <c r="G197" i="24" l="1"/>
  <c r="H135" i="23" l="1"/>
  <c r="J135" i="23"/>
  <c r="J134" i="23" s="1"/>
  <c r="J133" i="23" s="1"/>
  <c r="J132" i="23" s="1"/>
  <c r="K135" i="23"/>
  <c r="K134" i="23" s="1"/>
  <c r="K133" i="23" s="1"/>
  <c r="K132" i="23" s="1"/>
  <c r="I17" i="23"/>
  <c r="H16" i="23"/>
  <c r="I16" i="23"/>
  <c r="J16" i="23"/>
  <c r="K16" i="23"/>
  <c r="G16" i="23"/>
  <c r="I101" i="23"/>
  <c r="J199" i="47"/>
  <c r="K199" i="47"/>
  <c r="H134" i="23" l="1"/>
  <c r="H133" i="23" s="1"/>
  <c r="H132" i="23" s="1"/>
  <c r="J131" i="47"/>
  <c r="K131" i="47"/>
  <c r="K206" i="47" l="1"/>
  <c r="J206" i="47"/>
  <c r="K205" i="47"/>
  <c r="J205" i="47"/>
  <c r="K204" i="47"/>
  <c r="J204" i="47"/>
  <c r="K203" i="47"/>
  <c r="J203" i="47"/>
  <c r="K201" i="47"/>
  <c r="K198" i="47" s="1"/>
  <c r="J201" i="47"/>
  <c r="J198" i="47" s="1"/>
  <c r="K197" i="47"/>
  <c r="J197" i="47"/>
  <c r="K195" i="47"/>
  <c r="J195" i="47"/>
  <c r="J194" i="47" s="1"/>
  <c r="J193" i="47" s="1"/>
  <c r="K194" i="47"/>
  <c r="K193" i="47" s="1"/>
  <c r="K190" i="47"/>
  <c r="J190" i="47"/>
  <c r="K188" i="47"/>
  <c r="J188" i="47"/>
  <c r="K186" i="47"/>
  <c r="K185" i="47" s="1"/>
  <c r="J186" i="47"/>
  <c r="J185" i="47"/>
  <c r="K183" i="47"/>
  <c r="J183" i="47"/>
  <c r="J182" i="47" s="1"/>
  <c r="K182" i="47"/>
  <c r="K179" i="47"/>
  <c r="J179" i="47"/>
  <c r="K177" i="47"/>
  <c r="J177" i="47"/>
  <c r="J176" i="47" s="1"/>
  <c r="K176" i="47"/>
  <c r="K174" i="47"/>
  <c r="J174" i="47"/>
  <c r="K172" i="47"/>
  <c r="K171" i="47" s="1"/>
  <c r="J172" i="47"/>
  <c r="J171" i="47" s="1"/>
  <c r="K169" i="47"/>
  <c r="J169" i="47"/>
  <c r="K167" i="47"/>
  <c r="J167" i="47"/>
  <c r="J166" i="47" s="1"/>
  <c r="K166" i="47"/>
  <c r="K163" i="47"/>
  <c r="J163" i="47"/>
  <c r="J162" i="47" s="1"/>
  <c r="K162" i="47"/>
  <c r="K159" i="47"/>
  <c r="J159" i="47"/>
  <c r="K157" i="47"/>
  <c r="J157" i="47"/>
  <c r="K155" i="47"/>
  <c r="J155" i="47"/>
  <c r="J154" i="47" s="1"/>
  <c r="K154" i="47"/>
  <c r="K152" i="47"/>
  <c r="J152" i="47"/>
  <c r="K150" i="47"/>
  <c r="K149" i="47" s="1"/>
  <c r="J150" i="47"/>
  <c r="J149" i="47" s="1"/>
  <c r="K144" i="47"/>
  <c r="K143" i="47" s="1"/>
  <c r="K142" i="47" s="1"/>
  <c r="J144" i="47"/>
  <c r="J143" i="47"/>
  <c r="J142" i="47" s="1"/>
  <c r="K140" i="47"/>
  <c r="K139" i="47" s="1"/>
  <c r="J140" i="47"/>
  <c r="J139" i="47" s="1"/>
  <c r="K137" i="47"/>
  <c r="J137" i="47"/>
  <c r="K136" i="47"/>
  <c r="J136" i="47"/>
  <c r="K126" i="47"/>
  <c r="J126" i="47"/>
  <c r="K123" i="47"/>
  <c r="J123" i="47"/>
  <c r="K122" i="47"/>
  <c r="J122" i="47"/>
  <c r="K121" i="47"/>
  <c r="J121" i="47"/>
  <c r="K119" i="47"/>
  <c r="J119" i="47"/>
  <c r="K118" i="47"/>
  <c r="J118" i="47"/>
  <c r="K116" i="47"/>
  <c r="J116" i="47"/>
  <c r="J115" i="47" s="1"/>
  <c r="K115" i="47"/>
  <c r="K113" i="47"/>
  <c r="J113" i="47"/>
  <c r="K111" i="47"/>
  <c r="J111" i="47"/>
  <c r="K109" i="47"/>
  <c r="J109" i="47"/>
  <c r="K108" i="47"/>
  <c r="J108" i="47"/>
  <c r="K107" i="47"/>
  <c r="K105" i="47"/>
  <c r="J105" i="47"/>
  <c r="J104" i="47" s="1"/>
  <c r="J100" i="47" s="1"/>
  <c r="K104" i="47"/>
  <c r="K102" i="47"/>
  <c r="J102" i="47"/>
  <c r="K101" i="47"/>
  <c r="J101" i="47"/>
  <c r="K100" i="47"/>
  <c r="K99" i="47" s="1"/>
  <c r="K97" i="47"/>
  <c r="J97" i="47"/>
  <c r="K96" i="47"/>
  <c r="J96" i="47"/>
  <c r="K94" i="47"/>
  <c r="K93" i="47" s="1"/>
  <c r="K92" i="47" s="1"/>
  <c r="K91" i="47" s="1"/>
  <c r="J94" i="47"/>
  <c r="J93" i="47" s="1"/>
  <c r="J92" i="47" s="1"/>
  <c r="J91" i="47" s="1"/>
  <c r="K88" i="47"/>
  <c r="J88" i="47"/>
  <c r="K85" i="47"/>
  <c r="J85" i="47"/>
  <c r="K84" i="47"/>
  <c r="J84" i="47"/>
  <c r="K81" i="47"/>
  <c r="J81" i="47"/>
  <c r="K80" i="47"/>
  <c r="J80" i="47"/>
  <c r="K79" i="47"/>
  <c r="J79" i="47"/>
  <c r="K76" i="47"/>
  <c r="J76" i="47"/>
  <c r="K75" i="47"/>
  <c r="J75" i="47"/>
  <c r="K74" i="47"/>
  <c r="J74" i="47"/>
  <c r="K70" i="47"/>
  <c r="J70" i="47"/>
  <c r="K67" i="47"/>
  <c r="J67" i="47"/>
  <c r="K66" i="47"/>
  <c r="J66" i="47"/>
  <c r="K65" i="47"/>
  <c r="J65" i="47"/>
  <c r="K63" i="47"/>
  <c r="J63" i="47"/>
  <c r="K62" i="47"/>
  <c r="J62" i="47"/>
  <c r="J61" i="47" s="1"/>
  <c r="J60" i="47" s="1"/>
  <c r="K61" i="47"/>
  <c r="K60" i="47" s="1"/>
  <c r="K57" i="47"/>
  <c r="J57" i="47"/>
  <c r="K54" i="47"/>
  <c r="J54" i="47"/>
  <c r="K53" i="47"/>
  <c r="J53" i="47"/>
  <c r="K51" i="47"/>
  <c r="J51" i="47"/>
  <c r="J50" i="47" s="1"/>
  <c r="J49" i="47" s="1"/>
  <c r="J48" i="47" s="1"/>
  <c r="J47" i="47" s="1"/>
  <c r="K50" i="47"/>
  <c r="K49" i="47" s="1"/>
  <c r="K48" i="47" s="1"/>
  <c r="K47" i="47" s="1"/>
  <c r="K42" i="47"/>
  <c r="J42" i="47"/>
  <c r="K41" i="47"/>
  <c r="J41" i="47"/>
  <c r="K38" i="47"/>
  <c r="J38" i="47"/>
  <c r="K35" i="47"/>
  <c r="J35" i="47"/>
  <c r="J34" i="47" s="1"/>
  <c r="K34" i="47"/>
  <c r="K19" i="47" s="1"/>
  <c r="K31" i="47"/>
  <c r="J31" i="47"/>
  <c r="K28" i="47"/>
  <c r="J28" i="47"/>
  <c r="J27" i="47" s="1"/>
  <c r="K27" i="47"/>
  <c r="K24" i="47"/>
  <c r="J24" i="47"/>
  <c r="K21" i="47"/>
  <c r="J21" i="47"/>
  <c r="J20" i="47" s="1"/>
  <c r="K20" i="47"/>
  <c r="K16" i="47"/>
  <c r="K15" i="47" s="1"/>
  <c r="J16" i="47"/>
  <c r="J15" i="47"/>
  <c r="K14" i="47" l="1"/>
  <c r="J73" i="47"/>
  <c r="J19" i="47"/>
  <c r="J14" i="47" s="1"/>
  <c r="K73" i="47"/>
  <c r="J99" i="47"/>
  <c r="J107" i="47"/>
  <c r="J135" i="47"/>
  <c r="J134" i="47" s="1"/>
  <c r="J129" i="47" s="1"/>
  <c r="K148" i="47"/>
  <c r="J165" i="47"/>
  <c r="J161" i="47" s="1"/>
  <c r="K13" i="47"/>
  <c r="J13" i="47"/>
  <c r="K135" i="47"/>
  <c r="K134" i="47" s="1"/>
  <c r="K129" i="47" s="1"/>
  <c r="J148" i="47"/>
  <c r="K165" i="47"/>
  <c r="K161" i="47" s="1"/>
  <c r="K147" i="47" s="1"/>
  <c r="K146" i="47" s="1"/>
  <c r="K12" i="47" l="1"/>
  <c r="J147" i="47"/>
  <c r="J146" i="47" s="1"/>
  <c r="J12" i="47" s="1"/>
  <c r="H127" i="27"/>
  <c r="J127" i="27"/>
  <c r="I127" i="27"/>
  <c r="I144" i="24" l="1"/>
  <c r="H143" i="24"/>
  <c r="G143" i="24"/>
  <c r="H141" i="24"/>
  <c r="H140" i="24" s="1"/>
  <c r="H139" i="24" s="1"/>
  <c r="H138" i="24" s="1"/>
  <c r="G189" i="24"/>
  <c r="G188" i="24" s="1"/>
  <c r="H190" i="24"/>
  <c r="H189" i="24" s="1"/>
  <c r="H188" i="24" s="1"/>
  <c r="G141" i="24"/>
  <c r="G129" i="27"/>
  <c r="G128" i="27"/>
  <c r="G140" i="24" l="1"/>
  <c r="G139" i="24" s="1"/>
  <c r="I143" i="24"/>
  <c r="I141" i="24"/>
  <c r="I142" i="24"/>
  <c r="I140" i="24"/>
  <c r="J63" i="27"/>
  <c r="G68" i="27"/>
  <c r="I35" i="27"/>
  <c r="G38" i="27"/>
  <c r="G39" i="27"/>
  <c r="G43" i="27"/>
  <c r="G44" i="27"/>
  <c r="J35" i="27"/>
  <c r="G31" i="27"/>
  <c r="J29" i="27"/>
  <c r="G138" i="24" l="1"/>
  <c r="I139" i="24"/>
  <c r="I138" i="24" s="1"/>
  <c r="G52" i="27"/>
  <c r="J123" i="27" l="1"/>
  <c r="G126" i="27"/>
  <c r="I136" i="23" l="1"/>
  <c r="I135" i="23" s="1"/>
  <c r="I138" i="23"/>
  <c r="I137" i="23"/>
  <c r="G135" i="23"/>
  <c r="G134" i="23" l="1"/>
  <c r="I134" i="23"/>
  <c r="I133" i="23" s="1"/>
  <c r="I132" i="23" s="1"/>
  <c r="G191" i="27"/>
  <c r="G192" i="27"/>
  <c r="H190" i="27"/>
  <c r="I190" i="27"/>
  <c r="J190" i="27"/>
  <c r="G190" i="27" l="1"/>
  <c r="I69" i="27"/>
  <c r="J114" i="27" l="1"/>
  <c r="I114" i="27"/>
  <c r="G116" i="27"/>
  <c r="G118" i="27"/>
  <c r="G114" i="27" l="1"/>
  <c r="G58" i="23"/>
  <c r="G57" i="23" s="1"/>
  <c r="G56" i="23" s="1"/>
  <c r="G55" i="23" s="1"/>
  <c r="I167" i="24" l="1"/>
  <c r="I166" i="24" s="1"/>
  <c r="I169" i="24"/>
  <c r="I168" i="24" s="1"/>
  <c r="G187" i="24"/>
  <c r="G186" i="24" s="1"/>
  <c r="H187" i="24"/>
  <c r="I29" i="24"/>
  <c r="H28" i="24"/>
  <c r="H21" i="24" s="1"/>
  <c r="G28" i="24"/>
  <c r="I60" i="24"/>
  <c r="I59" i="24" s="1"/>
  <c r="I56" i="24"/>
  <c r="H58" i="24"/>
  <c r="H57" i="24" s="1"/>
  <c r="G210" i="24"/>
  <c r="G55" i="24"/>
  <c r="H97" i="23"/>
  <c r="H91" i="23" s="1"/>
  <c r="I91" i="23" s="1"/>
  <c r="I97" i="23" l="1"/>
  <c r="I165" i="24"/>
  <c r="G27" i="24"/>
  <c r="H186" i="24"/>
  <c r="I28" i="24"/>
  <c r="G58" i="24"/>
  <c r="H55" i="24"/>
  <c r="I55" i="24" s="1"/>
  <c r="I27" i="24" l="1"/>
  <c r="G21" i="24"/>
  <c r="G57" i="24"/>
  <c r="I57" i="24" s="1"/>
  <c r="I58" i="24"/>
  <c r="I109" i="27"/>
  <c r="G113" i="27"/>
  <c r="H58" i="23" l="1"/>
  <c r="H57" i="23" s="1"/>
  <c r="H56" i="23" s="1"/>
  <c r="H55" i="23" s="1"/>
  <c r="H210" i="24"/>
  <c r="I211" i="24"/>
  <c r="I210" i="24"/>
  <c r="I209" i="24"/>
  <c r="I208" i="24" s="1"/>
  <c r="H208" i="24"/>
  <c r="G208" i="24"/>
  <c r="G207" i="24" s="1"/>
  <c r="G206" i="24" s="1"/>
  <c r="G205" i="24" s="1"/>
  <c r="G196" i="24" s="1"/>
  <c r="H207" i="24" l="1"/>
  <c r="H206" i="24" s="1"/>
  <c r="H205" i="24" s="1"/>
  <c r="H199" i="24" l="1"/>
  <c r="I206" i="24"/>
  <c r="I205" i="24"/>
  <c r="I207" i="24"/>
  <c r="G142" i="23"/>
  <c r="G141" i="23" s="1"/>
  <c r="G116" i="23"/>
  <c r="G110" i="23" s="1"/>
  <c r="G184" i="24"/>
  <c r="G183" i="24" s="1"/>
  <c r="G182" i="24" s="1"/>
  <c r="H198" i="24" l="1"/>
  <c r="I199" i="24"/>
  <c r="H197" i="24" l="1"/>
  <c r="I198" i="24"/>
  <c r="H196" i="24" l="1"/>
  <c r="I197" i="24"/>
  <c r="I196" i="24" s="1"/>
  <c r="J11" i="27"/>
  <c r="I11" i="27"/>
  <c r="G13" i="27"/>
  <c r="J14" i="27"/>
  <c r="I14" i="27"/>
  <c r="G16" i="27"/>
  <c r="G87" i="27"/>
  <c r="J85" i="27"/>
  <c r="I85" i="27"/>
  <c r="G117" i="27" l="1"/>
  <c r="G120" i="27"/>
  <c r="G119" i="27"/>
  <c r="H184" i="24" l="1"/>
  <c r="H183" i="24" s="1"/>
  <c r="I183" i="24" s="1"/>
  <c r="I185" i="24"/>
  <c r="I184" i="24" l="1"/>
  <c r="G46" i="27"/>
  <c r="H14" i="27" l="1"/>
  <c r="G15" i="27"/>
  <c r="G14" i="27" s="1"/>
  <c r="I110" i="24"/>
  <c r="I105" i="24"/>
  <c r="H109" i="24"/>
  <c r="H108" i="24" s="1"/>
  <c r="H107" i="24" s="1"/>
  <c r="G109" i="24"/>
  <c r="G108" i="24" s="1"/>
  <c r="G107" i="24" s="1"/>
  <c r="G85" i="27"/>
  <c r="G86" i="27"/>
  <c r="G130" i="27"/>
  <c r="G127" i="27" s="1"/>
  <c r="C7" i="46"/>
  <c r="C6" i="46" s="1"/>
  <c r="I13" i="46"/>
  <c r="H13" i="46"/>
  <c r="F13" i="46"/>
  <c r="E13" i="46"/>
  <c r="G12" i="46"/>
  <c r="D12" i="46"/>
  <c r="G11" i="46"/>
  <c r="D11" i="46"/>
  <c r="G10" i="46"/>
  <c r="D10" i="46"/>
  <c r="G9" i="46"/>
  <c r="G13" i="46" s="1"/>
  <c r="D9" i="46"/>
  <c r="D13" i="46" s="1"/>
  <c r="I107" i="24" l="1"/>
  <c r="I109" i="24"/>
  <c r="I108" i="24"/>
  <c r="G8" i="32" l="1"/>
  <c r="G10" i="32"/>
  <c r="G11" i="32"/>
  <c r="G12" i="32"/>
  <c r="G13" i="32"/>
  <c r="G14" i="32"/>
  <c r="G15" i="32"/>
  <c r="G16" i="32"/>
  <c r="G17" i="32"/>
  <c r="G18" i="32"/>
  <c r="G20" i="32"/>
  <c r="G21" i="32"/>
  <c r="G24" i="32"/>
  <c r="G25" i="32"/>
  <c r="G28" i="32"/>
  <c r="G29" i="32"/>
  <c r="G30" i="32"/>
  <c r="G31" i="32"/>
  <c r="G32" i="32"/>
  <c r="G33" i="32"/>
  <c r="G36" i="32"/>
  <c r="I19" i="32"/>
  <c r="I9" i="32"/>
  <c r="I6" i="32" s="1"/>
  <c r="I37" i="32" s="1"/>
  <c r="G67" i="27" l="1"/>
  <c r="G73" i="27"/>
  <c r="J69" i="27" l="1"/>
  <c r="G82" i="27" l="1"/>
  <c r="I121" i="27"/>
  <c r="G75" i="27"/>
  <c r="G76" i="27"/>
  <c r="G77" i="27"/>
  <c r="G74" i="27"/>
  <c r="H143" i="23"/>
  <c r="H142" i="23" s="1"/>
  <c r="H141" i="23" s="1"/>
  <c r="H74" i="23"/>
  <c r="G74" i="23"/>
  <c r="H67" i="23"/>
  <c r="H69" i="23"/>
  <c r="I69" i="23" s="1"/>
  <c r="I67" i="23"/>
  <c r="I68" i="23"/>
  <c r="I70" i="23"/>
  <c r="I113" i="23"/>
  <c r="I112" i="23" s="1"/>
  <c r="I111" i="23" s="1"/>
  <c r="H157" i="24"/>
  <c r="H156" i="24" s="1"/>
  <c r="G157" i="24"/>
  <c r="H174" i="24"/>
  <c r="H172" i="24"/>
  <c r="I173" i="24"/>
  <c r="I175" i="24"/>
  <c r="G174" i="24"/>
  <c r="I174" i="24" s="1"/>
  <c r="G172" i="24"/>
  <c r="H194" i="24"/>
  <c r="H192" i="24" s="1"/>
  <c r="H182" i="24" s="1"/>
  <c r="G194" i="24"/>
  <c r="G192" i="24" s="1"/>
  <c r="H43" i="23" l="1"/>
  <c r="G171" i="24"/>
  <c r="G170" i="24" s="1"/>
  <c r="G159" i="24" s="1"/>
  <c r="H171" i="24"/>
  <c r="G156" i="24"/>
  <c r="G155" i="24" s="1"/>
  <c r="I157" i="24"/>
  <c r="I74" i="23"/>
  <c r="H170" i="24"/>
  <c r="H159" i="24" s="1"/>
  <c r="I172" i="24"/>
  <c r="I171" i="24" s="1"/>
  <c r="I159" i="24" l="1"/>
  <c r="G154" i="24"/>
  <c r="I170" i="24"/>
  <c r="H155" i="24"/>
  <c r="I156" i="24"/>
  <c r="I155" i="24" l="1"/>
  <c r="H116" i="23"/>
  <c r="H110" i="23" s="1"/>
  <c r="I117" i="23"/>
  <c r="G33" i="23"/>
  <c r="G32" i="23" s="1"/>
  <c r="G31" i="23" s="1"/>
  <c r="G30" i="23" s="1"/>
  <c r="G29" i="23" s="1"/>
  <c r="H96" i="23"/>
  <c r="I100" i="23"/>
  <c r="I95" i="23"/>
  <c r="I96" i="23" l="1"/>
  <c r="I116" i="23"/>
  <c r="I110" i="23" s="1"/>
  <c r="I123" i="27" l="1"/>
  <c r="G125" i="27"/>
  <c r="G124" i="27"/>
  <c r="G123" i="27" l="1"/>
  <c r="G129" i="23" l="1"/>
  <c r="G126" i="23" s="1"/>
  <c r="H27" i="32" l="1"/>
  <c r="G27" i="32" s="1"/>
  <c r="H9" i="32"/>
  <c r="G9" i="32" s="1"/>
  <c r="H35" i="32"/>
  <c r="H23" i="32"/>
  <c r="H22" i="32" l="1"/>
  <c r="G22" i="32" s="1"/>
  <c r="G23" i="32"/>
  <c r="H34" i="32"/>
  <c r="G34" i="32" s="1"/>
  <c r="G35" i="32"/>
  <c r="H26" i="32"/>
  <c r="G26" i="32" s="1"/>
  <c r="H19" i="32"/>
  <c r="G19" i="32" s="1"/>
  <c r="H7" i="32"/>
  <c r="G7" i="32" s="1"/>
  <c r="H6" i="32" l="1"/>
  <c r="H37" i="32" l="1"/>
  <c r="G37" i="32" s="1"/>
  <c r="G6" i="32"/>
  <c r="G133" i="27" l="1"/>
  <c r="H35" i="27" l="1"/>
  <c r="G40" i="27"/>
  <c r="H33" i="23" l="1"/>
  <c r="H32" i="23" s="1"/>
  <c r="H31" i="23" s="1"/>
  <c r="H30" i="23" s="1"/>
  <c r="H29" i="23" s="1"/>
  <c r="G131" i="24" l="1"/>
  <c r="G117" i="24" s="1"/>
  <c r="G48" i="24" l="1"/>
  <c r="G47" i="24" s="1"/>
  <c r="G46" i="24" s="1"/>
  <c r="J121" i="27" l="1"/>
  <c r="G121" i="27" s="1"/>
  <c r="G122" i="27"/>
  <c r="H48" i="24"/>
  <c r="H47" i="24" s="1"/>
  <c r="H46" i="24" s="1"/>
  <c r="I49" i="24"/>
  <c r="I48" i="24" s="1"/>
  <c r="I47" i="24" s="1"/>
  <c r="I46" i="24" s="1"/>
  <c r="G47" i="27" l="1"/>
  <c r="G115" i="27" l="1"/>
  <c r="J186" i="27" l="1"/>
  <c r="G186" i="27" s="1"/>
  <c r="G187" i="27" l="1"/>
  <c r="J182" i="27"/>
  <c r="G183" i="27"/>
  <c r="G182" i="27" l="1"/>
  <c r="G72" i="27" l="1"/>
  <c r="G112" i="27" l="1"/>
  <c r="I45" i="27"/>
  <c r="H45" i="27"/>
  <c r="G177" i="27" l="1"/>
  <c r="G178" i="27"/>
  <c r="H129" i="23" l="1"/>
  <c r="H126" i="23" l="1"/>
  <c r="H125" i="23" s="1"/>
  <c r="G19" i="23"/>
  <c r="G21" i="23"/>
  <c r="G81" i="23"/>
  <c r="G83" i="23"/>
  <c r="G133" i="23" l="1"/>
  <c r="G132" i="23" s="1"/>
  <c r="G18" i="23"/>
  <c r="I131" i="24"/>
  <c r="G80" i="23"/>
  <c r="G79" i="23" s="1"/>
  <c r="G78" i="23" s="1"/>
  <c r="G15" i="23" l="1"/>
  <c r="G14" i="23" s="1"/>
  <c r="G20" i="27"/>
  <c r="G77" i="23"/>
  <c r="H180" i="27" l="1"/>
  <c r="I180" i="27"/>
  <c r="H180" i="24" l="1"/>
  <c r="H179" i="24" s="1"/>
  <c r="H176" i="24" s="1"/>
  <c r="H154" i="24" s="1"/>
  <c r="G166" i="27"/>
  <c r="G165" i="27" s="1"/>
  <c r="C22" i="30"/>
  <c r="C33" i="30"/>
  <c r="C24" i="30"/>
  <c r="C37" i="30"/>
  <c r="C36" i="30" s="1"/>
  <c r="C31" i="30"/>
  <c r="C9" i="30"/>
  <c r="C14" i="30"/>
  <c r="G12" i="27"/>
  <c r="G11" i="27" s="1"/>
  <c r="H11" i="27"/>
  <c r="G125" i="23"/>
  <c r="G119" i="23" s="1"/>
  <c r="G118" i="23" s="1"/>
  <c r="I130" i="23"/>
  <c r="I129" i="23"/>
  <c r="I126" i="23" s="1"/>
  <c r="I125" i="23" s="1"/>
  <c r="H39" i="24"/>
  <c r="H41" i="24"/>
  <c r="H43" i="24"/>
  <c r="I40" i="24"/>
  <c r="I39" i="24" s="1"/>
  <c r="G39" i="24"/>
  <c r="G41" i="24"/>
  <c r="G43" i="24"/>
  <c r="I44" i="24"/>
  <c r="I43" i="24" s="1"/>
  <c r="I42" i="24"/>
  <c r="I41" i="24" s="1"/>
  <c r="K146" i="24"/>
  <c r="J146" i="24"/>
  <c r="I151" i="24"/>
  <c r="I150" i="24" s="1"/>
  <c r="J116" i="24"/>
  <c r="J106" i="24" s="1"/>
  <c r="K116" i="24"/>
  <c r="K106" i="24" s="1"/>
  <c r="H123" i="24"/>
  <c r="I123" i="24" s="1"/>
  <c r="I122" i="24" s="1"/>
  <c r="I121" i="24"/>
  <c r="H81" i="23"/>
  <c r="H83" i="23"/>
  <c r="I20" i="23"/>
  <c r="I22" i="23"/>
  <c r="I13" i="24"/>
  <c r="I14" i="24"/>
  <c r="I15" i="24"/>
  <c r="I16" i="24"/>
  <c r="I17" i="24"/>
  <c r="I18" i="24"/>
  <c r="I19" i="24"/>
  <c r="I124" i="23"/>
  <c r="I123" i="23"/>
  <c r="I122" i="23"/>
  <c r="I121" i="23"/>
  <c r="I120" i="23"/>
  <c r="I41" i="23"/>
  <c r="I40" i="23"/>
  <c r="I39" i="23"/>
  <c r="I38" i="23"/>
  <c r="I37" i="23"/>
  <c r="I36" i="23"/>
  <c r="I35" i="23"/>
  <c r="I66" i="23"/>
  <c r="I65" i="23" s="1"/>
  <c r="I63" i="23" s="1"/>
  <c r="G65" i="23"/>
  <c r="I147" i="23"/>
  <c r="I146" i="23" s="1"/>
  <c r="H17" i="27"/>
  <c r="J17" i="27"/>
  <c r="G150" i="23"/>
  <c r="G73" i="23"/>
  <c r="G72" i="23" s="1"/>
  <c r="G71" i="23" s="1"/>
  <c r="G23" i="23"/>
  <c r="G13" i="23" s="1"/>
  <c r="I25" i="23"/>
  <c r="I24" i="23" s="1"/>
  <c r="G104" i="24"/>
  <c r="G103" i="24" s="1"/>
  <c r="G98" i="24"/>
  <c r="G97" i="24" s="1"/>
  <c r="G96" i="24" s="1"/>
  <c r="G95" i="24" s="1"/>
  <c r="G92" i="24"/>
  <c r="G86" i="24"/>
  <c r="G85" i="24" s="1"/>
  <c r="G75" i="24"/>
  <c r="G74" i="24" s="1"/>
  <c r="G73" i="24" s="1"/>
  <c r="G71" i="24"/>
  <c r="G70" i="24" s="1"/>
  <c r="G65" i="24"/>
  <c r="G68" i="24"/>
  <c r="G53" i="24"/>
  <c r="G52" i="24" s="1"/>
  <c r="H161" i="27"/>
  <c r="I161" i="27"/>
  <c r="H163" i="27"/>
  <c r="I163" i="27"/>
  <c r="H165" i="27"/>
  <c r="I165" i="27"/>
  <c r="H167" i="27"/>
  <c r="I167" i="27"/>
  <c r="H170" i="27"/>
  <c r="I170" i="27"/>
  <c r="H174" i="27"/>
  <c r="H193" i="27" s="1"/>
  <c r="I174" i="27"/>
  <c r="I193" i="27" s="1"/>
  <c r="G168" i="27"/>
  <c r="G169" i="27"/>
  <c r="G175" i="27"/>
  <c r="G174" i="27" s="1"/>
  <c r="G158" i="27"/>
  <c r="G156" i="27"/>
  <c r="G155" i="27" s="1"/>
  <c r="G154" i="27"/>
  <c r="G153" i="27" s="1"/>
  <c r="G136" i="27"/>
  <c r="G149" i="27"/>
  <c r="G148" i="27" s="1"/>
  <c r="G145" i="27"/>
  <c r="G144" i="27" s="1"/>
  <c r="G143" i="27"/>
  <c r="G142" i="27" s="1"/>
  <c r="G110" i="27"/>
  <c r="G107" i="27"/>
  <c r="G104" i="27"/>
  <c r="G103" i="27" s="1"/>
  <c r="G102" i="27"/>
  <c r="G101" i="27" s="1"/>
  <c r="G100" i="27"/>
  <c r="G99" i="27"/>
  <c r="G97" i="27"/>
  <c r="G95" i="27"/>
  <c r="G89" i="27"/>
  <c r="G88" i="27" s="1"/>
  <c r="G66" i="27"/>
  <c r="G53" i="27"/>
  <c r="J80" i="27"/>
  <c r="J174" i="27"/>
  <c r="J167" i="27"/>
  <c r="J157" i="27"/>
  <c r="J155" i="27"/>
  <c r="J153" i="27"/>
  <c r="J142" i="27"/>
  <c r="G106" i="27"/>
  <c r="I105" i="27"/>
  <c r="I103" i="27"/>
  <c r="I101" i="27"/>
  <c r="I98" i="27"/>
  <c r="I88" i="27"/>
  <c r="G78" i="27"/>
  <c r="I66" i="24"/>
  <c r="H65" i="24"/>
  <c r="I72" i="24"/>
  <c r="H71" i="24"/>
  <c r="I71" i="24" s="1"/>
  <c r="H75" i="24"/>
  <c r="H74" i="24" s="1"/>
  <c r="I76" i="24"/>
  <c r="H68" i="24"/>
  <c r="H67" i="24" s="1"/>
  <c r="H64" i="24" s="1"/>
  <c r="H53" i="24"/>
  <c r="H104" i="24"/>
  <c r="H103" i="24" s="1"/>
  <c r="H102" i="24" s="1"/>
  <c r="H101" i="24" s="1"/>
  <c r="H100" i="24" s="1"/>
  <c r="H98" i="24"/>
  <c r="H97" i="24" s="1"/>
  <c r="I93" i="24"/>
  <c r="H92" i="24"/>
  <c r="I93" i="23"/>
  <c r="I92" i="23" s="1"/>
  <c r="H150" i="23"/>
  <c r="I30" i="23"/>
  <c r="I31" i="23"/>
  <c r="I32" i="23"/>
  <c r="I33" i="23"/>
  <c r="I34" i="23"/>
  <c r="I45" i="23"/>
  <c r="I50" i="23"/>
  <c r="I51" i="23"/>
  <c r="I52" i="23"/>
  <c r="I53" i="23"/>
  <c r="I54" i="23"/>
  <c r="I56" i="23"/>
  <c r="I55" i="23" s="1"/>
  <c r="I57" i="23"/>
  <c r="I58" i="23"/>
  <c r="I59" i="23"/>
  <c r="I29" i="23"/>
  <c r="I21" i="24"/>
  <c r="I22" i="24"/>
  <c r="I23" i="24"/>
  <c r="I24" i="24"/>
  <c r="I26" i="24"/>
  <c r="I54" i="24"/>
  <c r="I69" i="24"/>
  <c r="I87" i="24"/>
  <c r="I88" i="24"/>
  <c r="I89" i="24"/>
  <c r="I90" i="24"/>
  <c r="I99" i="24"/>
  <c r="I176" i="24"/>
  <c r="I177" i="24"/>
  <c r="I178" i="24"/>
  <c r="I179" i="24"/>
  <c r="I180" i="24"/>
  <c r="I181" i="24"/>
  <c r="I182" i="24"/>
  <c r="I186" i="24"/>
  <c r="I190" i="24"/>
  <c r="I189" i="24" s="1"/>
  <c r="I188" i="24" s="1"/>
  <c r="I187" i="24" s="1"/>
  <c r="I192" i="24"/>
  <c r="I193" i="24"/>
  <c r="I194" i="24"/>
  <c r="I195" i="24"/>
  <c r="I154" i="24"/>
  <c r="K154" i="24"/>
  <c r="J154" i="24"/>
  <c r="K145" i="24"/>
  <c r="J145" i="24"/>
  <c r="K61" i="24"/>
  <c r="J61" i="24"/>
  <c r="K12" i="24"/>
  <c r="J12" i="24"/>
  <c r="K43" i="23"/>
  <c r="J43" i="23"/>
  <c r="K42" i="23"/>
  <c r="J42" i="23"/>
  <c r="K12" i="23"/>
  <c r="J12" i="23"/>
  <c r="K11" i="23"/>
  <c r="J11" i="23"/>
  <c r="AA419" i="14"/>
  <c r="AB419" i="14"/>
  <c r="AA53" i="9"/>
  <c r="Z55" i="9"/>
  <c r="AA361" i="13"/>
  <c r="J455" i="15"/>
  <c r="AB452" i="15"/>
  <c r="AB445" i="15" s="1"/>
  <c r="T452" i="15"/>
  <c r="J453" i="15"/>
  <c r="Z367" i="13"/>
  <c r="J367" i="13"/>
  <c r="J368" i="13"/>
  <c r="Z284" i="12"/>
  <c r="J284" i="12"/>
  <c r="H234" i="12"/>
  <c r="AA516" i="14"/>
  <c r="AA408" i="14"/>
  <c r="AA510" i="14" s="1"/>
  <c r="AA172" i="12"/>
  <c r="AA516" i="12" s="1"/>
  <c r="AA285" i="12"/>
  <c r="AA238" i="12"/>
  <c r="AA526" i="12"/>
  <c r="H238" i="12"/>
  <c r="I238" i="12"/>
  <c r="AA519" i="12"/>
  <c r="AA520" i="12"/>
  <c r="Z499" i="15"/>
  <c r="J499" i="15"/>
  <c r="J498" i="15" s="1"/>
  <c r="G499" i="15"/>
  <c r="G498" i="15" s="1"/>
  <c r="AB498" i="15"/>
  <c r="AA498" i="15"/>
  <c r="T498" i="15"/>
  <c r="K498" i="15"/>
  <c r="I498" i="15"/>
  <c r="H498" i="15"/>
  <c r="F498" i="15"/>
  <c r="E498" i="15"/>
  <c r="D498" i="15"/>
  <c r="Z497" i="15"/>
  <c r="K497" i="15"/>
  <c r="J497" i="15" s="1"/>
  <c r="J496" i="15"/>
  <c r="Z496" i="15"/>
  <c r="G496" i="15"/>
  <c r="G495" i="15" s="1"/>
  <c r="G494" i="15" s="1"/>
  <c r="AB495" i="15"/>
  <c r="AA495" i="15"/>
  <c r="T495" i="15"/>
  <c r="T494" i="15" s="1"/>
  <c r="S495" i="15"/>
  <c r="S494" i="15" s="1"/>
  <c r="R495" i="15"/>
  <c r="R494" i="15" s="1"/>
  <c r="Q495" i="15"/>
  <c r="P495" i="15"/>
  <c r="P494" i="15" s="1"/>
  <c r="O495" i="15"/>
  <c r="O494" i="15" s="1"/>
  <c r="N495" i="15"/>
  <c r="N494" i="15" s="1"/>
  <c r="M495" i="15"/>
  <c r="M494" i="15" s="1"/>
  <c r="L495" i="15"/>
  <c r="L494" i="15" s="1"/>
  <c r="I495" i="15"/>
  <c r="I494" i="15" s="1"/>
  <c r="H495" i="15"/>
  <c r="H494" i="15" s="1"/>
  <c r="F495" i="15"/>
  <c r="F494" i="15" s="1"/>
  <c r="E495" i="15"/>
  <c r="E494" i="15" s="1"/>
  <c r="D495" i="15"/>
  <c r="D494" i="15" s="1"/>
  <c r="AB494" i="15"/>
  <c r="Q494" i="15"/>
  <c r="Z493" i="15"/>
  <c r="J493" i="15"/>
  <c r="G493" i="15"/>
  <c r="Z492" i="15"/>
  <c r="J492" i="15"/>
  <c r="G492" i="15"/>
  <c r="AB491" i="15"/>
  <c r="AA491" i="15"/>
  <c r="T491" i="15"/>
  <c r="K491" i="15"/>
  <c r="I491" i="15"/>
  <c r="H491" i="15"/>
  <c r="F491" i="15"/>
  <c r="E491" i="15"/>
  <c r="D491" i="15"/>
  <c r="Z490" i="15"/>
  <c r="J490" i="15"/>
  <c r="G490" i="15"/>
  <c r="Z489" i="15"/>
  <c r="J489" i="15"/>
  <c r="G489" i="15"/>
  <c r="Z488" i="15"/>
  <c r="J488" i="15"/>
  <c r="G488" i="15"/>
  <c r="AB487" i="15"/>
  <c r="AA487" i="15"/>
  <c r="T487" i="15"/>
  <c r="K487" i="15"/>
  <c r="I487" i="15"/>
  <c r="H487" i="15"/>
  <c r="F487" i="15"/>
  <c r="E487" i="15"/>
  <c r="D487" i="15"/>
  <c r="Z486" i="15"/>
  <c r="J486" i="15"/>
  <c r="G486" i="15"/>
  <c r="Z485" i="15"/>
  <c r="J485" i="15"/>
  <c r="G485" i="15"/>
  <c r="Z484" i="15"/>
  <c r="K484" i="15"/>
  <c r="Z483" i="15"/>
  <c r="K483" i="15"/>
  <c r="J483" i="15" s="1"/>
  <c r="AB482" i="15"/>
  <c r="AA482" i="15"/>
  <c r="T482" i="15"/>
  <c r="S482" i="15"/>
  <c r="R482" i="15"/>
  <c r="R477" i="15" s="1"/>
  <c r="R476" i="15" s="1"/>
  <c r="Q482" i="15"/>
  <c r="Q477" i="15" s="1"/>
  <c r="Q476" i="15" s="1"/>
  <c r="P482" i="15"/>
  <c r="P477" i="15" s="1"/>
  <c r="P476" i="15" s="1"/>
  <c r="O482" i="15"/>
  <c r="O477" i="15" s="1"/>
  <c r="O476" i="15" s="1"/>
  <c r="N482" i="15"/>
  <c r="N477" i="15" s="1"/>
  <c r="N476" i="15" s="1"/>
  <c r="M482" i="15"/>
  <c r="M477" i="15" s="1"/>
  <c r="M476" i="15" s="1"/>
  <c r="L482" i="15"/>
  <c r="L477" i="15" s="1"/>
  <c r="L476" i="15" s="1"/>
  <c r="I482" i="15"/>
  <c r="H482" i="15"/>
  <c r="G482" i="15"/>
  <c r="F482" i="15"/>
  <c r="E482" i="15"/>
  <c r="D482" i="15"/>
  <c r="Z481" i="15"/>
  <c r="J481" i="15"/>
  <c r="G481" i="15"/>
  <c r="Z480" i="15"/>
  <c r="J480" i="15"/>
  <c r="G480" i="15"/>
  <c r="G478" i="15"/>
  <c r="AB479" i="15"/>
  <c r="AA479" i="15"/>
  <c r="T479" i="15"/>
  <c r="K479" i="15"/>
  <c r="I479" i="15"/>
  <c r="H479" i="15"/>
  <c r="F479" i="15"/>
  <c r="E479" i="15"/>
  <c r="E477" i="15" s="1"/>
  <c r="D479" i="15"/>
  <c r="Z478" i="15"/>
  <c r="J478" i="15"/>
  <c r="S477" i="15"/>
  <c r="S476" i="15" s="1"/>
  <c r="Z475" i="15"/>
  <c r="J475" i="15"/>
  <c r="J474" i="15" s="1"/>
  <c r="G475" i="15"/>
  <c r="G474" i="15" s="1"/>
  <c r="AB474" i="15"/>
  <c r="AA474" i="15"/>
  <c r="T474" i="15"/>
  <c r="K474" i="15"/>
  <c r="I474" i="15"/>
  <c r="H474" i="15"/>
  <c r="F474" i="15"/>
  <c r="E474" i="15"/>
  <c r="D474" i="15"/>
  <c r="Z473" i="15"/>
  <c r="J473" i="15"/>
  <c r="G473" i="15"/>
  <c r="Z472" i="15"/>
  <c r="J472" i="15"/>
  <c r="Z471" i="15"/>
  <c r="J471" i="15"/>
  <c r="G471" i="15"/>
  <c r="Z470" i="15"/>
  <c r="J470" i="15"/>
  <c r="G470" i="15"/>
  <c r="Z469" i="15"/>
  <c r="J469" i="15"/>
  <c r="G469" i="15"/>
  <c r="AB468" i="15"/>
  <c r="AA468" i="15"/>
  <c r="T468" i="15"/>
  <c r="K468" i="15"/>
  <c r="I468" i="15"/>
  <c r="H468" i="15"/>
  <c r="F468" i="15"/>
  <c r="E468" i="15"/>
  <c r="D468" i="15"/>
  <c r="Z467" i="15"/>
  <c r="J467" i="15"/>
  <c r="G467" i="15"/>
  <c r="Z466" i="15"/>
  <c r="J466" i="15"/>
  <c r="G466" i="15"/>
  <c r="Z465" i="15"/>
  <c r="J465" i="15"/>
  <c r="G465" i="15"/>
  <c r="Z464" i="15"/>
  <c r="J464" i="15"/>
  <c r="G464" i="15"/>
  <c r="Z463" i="15"/>
  <c r="J463" i="15"/>
  <c r="G463" i="15"/>
  <c r="Z462" i="15"/>
  <c r="J462" i="15"/>
  <c r="G462" i="15"/>
  <c r="Z461" i="15"/>
  <c r="J461" i="15"/>
  <c r="G461" i="15"/>
  <c r="Z460" i="15"/>
  <c r="J460" i="15"/>
  <c r="G460" i="15"/>
  <c r="AA459" i="15"/>
  <c r="Z459" i="15" s="1"/>
  <c r="Y459" i="15"/>
  <c r="Y445" i="15" s="1"/>
  <c r="Y442" i="15" s="1"/>
  <c r="K459" i="15"/>
  <c r="H459" i="15"/>
  <c r="F459" i="15"/>
  <c r="E459" i="15"/>
  <c r="D459" i="15"/>
  <c r="Z458" i="15"/>
  <c r="J458" i="15"/>
  <c r="G458" i="15"/>
  <c r="Z457" i="15"/>
  <c r="G457" i="15"/>
  <c r="Z456" i="15"/>
  <c r="G456" i="15"/>
  <c r="Z455" i="15"/>
  <c r="G455" i="15"/>
  <c r="Z454" i="15"/>
  <c r="J454" i="15"/>
  <c r="G454" i="15"/>
  <c r="Z453" i="15"/>
  <c r="G453" i="15"/>
  <c r="AA452" i="15"/>
  <c r="Z452" i="15" s="1"/>
  <c r="K452" i="15"/>
  <c r="K445" i="15" s="1"/>
  <c r="H452" i="15"/>
  <c r="F452" i="15"/>
  <c r="F445" i="15" s="1"/>
  <c r="E452" i="15"/>
  <c r="E445" i="15" s="1"/>
  <c r="D452" i="15"/>
  <c r="Z451" i="15"/>
  <c r="J451" i="15"/>
  <c r="G451" i="15"/>
  <c r="Z450" i="15"/>
  <c r="J450" i="15"/>
  <c r="G450" i="15"/>
  <c r="Z449" i="15"/>
  <c r="J449" i="15"/>
  <c r="G449" i="15"/>
  <c r="Z448" i="15"/>
  <c r="J448" i="15"/>
  <c r="G448" i="15"/>
  <c r="Z447" i="15"/>
  <c r="J447" i="15"/>
  <c r="G447" i="15"/>
  <c r="Z446" i="15"/>
  <c r="J446" i="15"/>
  <c r="J443" i="15"/>
  <c r="J444" i="15"/>
  <c r="G446" i="15"/>
  <c r="T445" i="15"/>
  <c r="I445" i="15"/>
  <c r="Z444" i="15"/>
  <c r="G444" i="15"/>
  <c r="Z443" i="15"/>
  <c r="G443" i="15"/>
  <c r="Z441" i="15"/>
  <c r="J441" i="15"/>
  <c r="Z440" i="15"/>
  <c r="J440" i="15"/>
  <c r="G440" i="15"/>
  <c r="G439" i="15" s="1"/>
  <c r="AB439" i="15"/>
  <c r="AA439" i="15"/>
  <c r="T439" i="15"/>
  <c r="K439" i="15"/>
  <c r="J439" i="15"/>
  <c r="I439" i="15"/>
  <c r="H439" i="15"/>
  <c r="F439" i="15"/>
  <c r="E439" i="15"/>
  <c r="D439" i="15"/>
  <c r="Z438" i="15"/>
  <c r="J438" i="15"/>
  <c r="G438" i="15"/>
  <c r="E438" i="15"/>
  <c r="Z437" i="15"/>
  <c r="J437" i="15"/>
  <c r="J436" i="15" s="1"/>
  <c r="G437" i="15"/>
  <c r="E437" i="15"/>
  <c r="AB436" i="15"/>
  <c r="AA436" i="15"/>
  <c r="T436" i="15"/>
  <c r="K436" i="15"/>
  <c r="I436" i="15"/>
  <c r="H436" i="15"/>
  <c r="F436" i="15"/>
  <c r="D436" i="15"/>
  <c r="Z435" i="15"/>
  <c r="J435" i="15"/>
  <c r="G435" i="15"/>
  <c r="E435" i="15"/>
  <c r="Z434" i="15"/>
  <c r="J434" i="15"/>
  <c r="J433" i="15" s="1"/>
  <c r="G434" i="15"/>
  <c r="G433" i="15" s="1"/>
  <c r="E434" i="15"/>
  <c r="E433" i="15" s="1"/>
  <c r="AB433" i="15"/>
  <c r="AB432" i="15" s="1"/>
  <c r="AA433" i="15"/>
  <c r="AA432" i="15" s="1"/>
  <c r="T433" i="15"/>
  <c r="T432" i="15" s="1"/>
  <c r="K433" i="15"/>
  <c r="K432" i="15" s="1"/>
  <c r="I433" i="15"/>
  <c r="H433" i="15"/>
  <c r="H432" i="15" s="1"/>
  <c r="F433" i="15"/>
  <c r="F432" i="15" s="1"/>
  <c r="F409" i="15"/>
  <c r="F416" i="15"/>
  <c r="F420" i="15"/>
  <c r="F425" i="15"/>
  <c r="F428" i="15"/>
  <c r="D433" i="15"/>
  <c r="Z431" i="15"/>
  <c r="K431" i="15"/>
  <c r="J431" i="15" s="1"/>
  <c r="AB430" i="15"/>
  <c r="AA430" i="15"/>
  <c r="T430" i="15"/>
  <c r="S430" i="15"/>
  <c r="S424" i="15" s="1"/>
  <c r="R430" i="15"/>
  <c r="R424" i="15" s="1"/>
  <c r="Q430" i="15"/>
  <c r="P430" i="15"/>
  <c r="P424" i="15" s="1"/>
  <c r="O430" i="15"/>
  <c r="O424" i="15" s="1"/>
  <c r="N430" i="15"/>
  <c r="N424" i="15" s="1"/>
  <c r="M430" i="15"/>
  <c r="L430" i="15"/>
  <c r="L424" i="15" s="1"/>
  <c r="K430" i="15"/>
  <c r="Z429" i="15"/>
  <c r="J429" i="15"/>
  <c r="G429" i="15"/>
  <c r="G428" i="15" s="1"/>
  <c r="AB428" i="15"/>
  <c r="AA428" i="15"/>
  <c r="T428" i="15"/>
  <c r="K428" i="15"/>
  <c r="J428" i="15"/>
  <c r="I428" i="15"/>
  <c r="H428" i="15"/>
  <c r="E428" i="15"/>
  <c r="Z427" i="15"/>
  <c r="J427" i="15"/>
  <c r="G427" i="15"/>
  <c r="Z426" i="15"/>
  <c r="J426" i="15"/>
  <c r="G426" i="15"/>
  <c r="AB425" i="15"/>
  <c r="AA425" i="15"/>
  <c r="T425" i="15"/>
  <c r="K425" i="15"/>
  <c r="I425" i="15"/>
  <c r="H425" i="15"/>
  <c r="E425" i="15"/>
  <c r="D425" i="15"/>
  <c r="D424" i="15" s="1"/>
  <c r="Y424" i="15"/>
  <c r="X424" i="15"/>
  <c r="W424" i="15"/>
  <c r="V424" i="15"/>
  <c r="U424" i="15"/>
  <c r="Q424" i="15"/>
  <c r="M424" i="15"/>
  <c r="Z423" i="15"/>
  <c r="K423" i="15"/>
  <c r="J423" i="15" s="1"/>
  <c r="Z422" i="15"/>
  <c r="K422" i="15"/>
  <c r="Z421" i="15"/>
  <c r="K421" i="15"/>
  <c r="J421" i="15" s="1"/>
  <c r="AB420" i="15"/>
  <c r="AA420" i="15"/>
  <c r="T420" i="15"/>
  <c r="S420" i="15"/>
  <c r="S408" i="15" s="1"/>
  <c r="R420" i="15"/>
  <c r="Q420" i="15"/>
  <c r="Q408" i="15" s="1"/>
  <c r="P420" i="15"/>
  <c r="P408" i="15" s="1"/>
  <c r="P407" i="15" s="1"/>
  <c r="O420" i="15"/>
  <c r="O408" i="15" s="1"/>
  <c r="N420" i="15"/>
  <c r="M420" i="15"/>
  <c r="M408" i="15" s="1"/>
  <c r="M407" i="15" s="1"/>
  <c r="L420" i="15"/>
  <c r="L408" i="15" s="1"/>
  <c r="I420" i="15"/>
  <c r="H420" i="15"/>
  <c r="G420" i="15"/>
  <c r="E420" i="15"/>
  <c r="D420" i="15"/>
  <c r="Z419" i="15"/>
  <c r="J419" i="15"/>
  <c r="G419" i="15"/>
  <c r="Z418" i="15"/>
  <c r="J418" i="15"/>
  <c r="G418" i="15"/>
  <c r="Z417" i="15"/>
  <c r="J417" i="15"/>
  <c r="G417" i="15"/>
  <c r="AB416" i="15"/>
  <c r="AA416" i="15"/>
  <c r="T416" i="15"/>
  <c r="K416" i="15"/>
  <c r="I416" i="15"/>
  <c r="H416" i="15"/>
  <c r="E416" i="15"/>
  <c r="D416" i="15"/>
  <c r="Z415" i="15"/>
  <c r="J415" i="15"/>
  <c r="G415" i="15"/>
  <c r="Z414" i="15"/>
  <c r="J414" i="15"/>
  <c r="Z413" i="15"/>
  <c r="J413" i="15"/>
  <c r="G413" i="15"/>
  <c r="Z412" i="15"/>
  <c r="J412" i="15"/>
  <c r="Z411" i="15"/>
  <c r="J411" i="15"/>
  <c r="G411" i="15"/>
  <c r="Z410" i="15"/>
  <c r="J410" i="15"/>
  <c r="G410" i="15"/>
  <c r="AB409" i="15"/>
  <c r="AA409" i="15"/>
  <c r="T409" i="15"/>
  <c r="N409" i="15"/>
  <c r="N408" i="15" s="1"/>
  <c r="K409" i="15"/>
  <c r="I409" i="15"/>
  <c r="H409" i="15"/>
  <c r="E409" i="15"/>
  <c r="D409" i="15"/>
  <c r="R408" i="15"/>
  <c r="R407" i="15" s="1"/>
  <c r="Z406" i="15"/>
  <c r="J406" i="15"/>
  <c r="G406" i="15"/>
  <c r="Z405" i="15"/>
  <c r="J405" i="15"/>
  <c r="G405" i="15"/>
  <c r="D405" i="15"/>
  <c r="Z404" i="15"/>
  <c r="J404" i="15"/>
  <c r="Z403" i="15"/>
  <c r="K403" i="15"/>
  <c r="J403" i="15" s="1"/>
  <c r="G403" i="15"/>
  <c r="Z402" i="15"/>
  <c r="K402" i="15"/>
  <c r="J402" i="15" s="1"/>
  <c r="G402" i="15"/>
  <c r="Z401" i="15"/>
  <c r="K401" i="15"/>
  <c r="J401" i="15" s="1"/>
  <c r="G401" i="15"/>
  <c r="AB400" i="15"/>
  <c r="AA400" i="15"/>
  <c r="T400" i="15"/>
  <c r="S400" i="15"/>
  <c r="S361" i="15" s="1"/>
  <c r="R400" i="15"/>
  <c r="R361" i="15" s="1"/>
  <c r="O400" i="15"/>
  <c r="N400" i="15"/>
  <c r="N361" i="15" s="1"/>
  <c r="M400" i="15"/>
  <c r="M361" i="15" s="1"/>
  <c r="L400" i="15"/>
  <c r="L361" i="15" s="1"/>
  <c r="I400" i="15"/>
  <c r="H400" i="15"/>
  <c r="F400" i="15"/>
  <c r="D400" i="15"/>
  <c r="Z399" i="15"/>
  <c r="J399" i="15"/>
  <c r="G399" i="15"/>
  <c r="Z398" i="15"/>
  <c r="J398" i="15"/>
  <c r="G398" i="15"/>
  <c r="Z397" i="15"/>
  <c r="J397" i="15"/>
  <c r="G397" i="15"/>
  <c r="Z396" i="15"/>
  <c r="Z395" i="15"/>
  <c r="T395" i="15"/>
  <c r="K395" i="15"/>
  <c r="J395" i="15"/>
  <c r="I395" i="15"/>
  <c r="H395" i="15"/>
  <c r="F395" i="15"/>
  <c r="E395" i="15"/>
  <c r="Z394" i="15"/>
  <c r="J394" i="15"/>
  <c r="G394" i="15"/>
  <c r="Z393" i="15"/>
  <c r="J393" i="15"/>
  <c r="G393" i="15"/>
  <c r="Z392" i="15"/>
  <c r="J392" i="15"/>
  <c r="G392" i="15"/>
  <c r="Z391" i="15"/>
  <c r="J391" i="15"/>
  <c r="G391" i="15"/>
  <c r="Z390" i="15"/>
  <c r="J390" i="15"/>
  <c r="G390" i="15"/>
  <c r="Z389" i="15"/>
  <c r="T389" i="15"/>
  <c r="K389" i="15"/>
  <c r="I389" i="15"/>
  <c r="H389" i="15"/>
  <c r="F389" i="15"/>
  <c r="E389" i="15"/>
  <c r="Z388" i="15"/>
  <c r="J388" i="15"/>
  <c r="G388" i="15"/>
  <c r="Z387" i="15"/>
  <c r="J387" i="15"/>
  <c r="G387" i="15"/>
  <c r="Z386" i="15"/>
  <c r="J386" i="15"/>
  <c r="G386" i="15"/>
  <c r="Z385" i="15"/>
  <c r="T385" i="15"/>
  <c r="K385" i="15"/>
  <c r="I385" i="15"/>
  <c r="H385" i="15"/>
  <c r="F385" i="15"/>
  <c r="E385" i="15"/>
  <c r="Z384" i="15"/>
  <c r="J384" i="15"/>
  <c r="G384" i="15"/>
  <c r="Z383" i="15"/>
  <c r="G383" i="15"/>
  <c r="Z382" i="15"/>
  <c r="J382" i="15"/>
  <c r="G382" i="15"/>
  <c r="Z381" i="15"/>
  <c r="J381" i="15"/>
  <c r="G381" i="15"/>
  <c r="Z380" i="15"/>
  <c r="J380" i="15"/>
  <c r="G380" i="15"/>
  <c r="Z379" i="15"/>
  <c r="J379" i="15"/>
  <c r="G379" i="15"/>
  <c r="Z378" i="15"/>
  <c r="G378" i="15"/>
  <c r="Z377" i="15"/>
  <c r="J377" i="15"/>
  <c r="G377" i="15"/>
  <c r="Z376" i="15"/>
  <c r="T376" i="15"/>
  <c r="I376" i="15"/>
  <c r="H376" i="15"/>
  <c r="F376" i="15"/>
  <c r="E376" i="15"/>
  <c r="Z375" i="15"/>
  <c r="J375" i="15"/>
  <c r="G375" i="15"/>
  <c r="Z374" i="15"/>
  <c r="J374" i="15"/>
  <c r="G374" i="15"/>
  <c r="Z373" i="15"/>
  <c r="K373" i="15"/>
  <c r="I373" i="15"/>
  <c r="H373" i="15"/>
  <c r="F373" i="15"/>
  <c r="E373" i="15"/>
  <c r="Z372" i="15"/>
  <c r="J372" i="15"/>
  <c r="G372" i="15"/>
  <c r="Z371" i="15"/>
  <c r="J371" i="15"/>
  <c r="G371" i="15"/>
  <c r="Z370" i="15"/>
  <c r="J370" i="15"/>
  <c r="G370" i="15"/>
  <c r="AB369" i="15"/>
  <c r="AA369" i="15"/>
  <c r="T369" i="15"/>
  <c r="K369" i="15"/>
  <c r="I369" i="15"/>
  <c r="G369" i="15" s="1"/>
  <c r="F369" i="15"/>
  <c r="E369" i="15"/>
  <c r="Z368" i="15"/>
  <c r="Z367" i="15"/>
  <c r="J367" i="15"/>
  <c r="G367" i="15"/>
  <c r="E367" i="15"/>
  <c r="Z366" i="15"/>
  <c r="J366" i="15"/>
  <c r="G366" i="15"/>
  <c r="Z365" i="15"/>
  <c r="J365" i="15"/>
  <c r="G365" i="15"/>
  <c r="Z364" i="15"/>
  <c r="J364" i="15"/>
  <c r="Z363" i="15"/>
  <c r="J363" i="15"/>
  <c r="G363" i="15"/>
  <c r="AB362" i="15"/>
  <c r="AA362" i="15"/>
  <c r="T362" i="15"/>
  <c r="K362" i="15"/>
  <c r="I362" i="15"/>
  <c r="H362" i="15"/>
  <c r="F362" i="15"/>
  <c r="F361" i="15" s="1"/>
  <c r="F360" i="15" s="1"/>
  <c r="E362" i="15"/>
  <c r="D362" i="15"/>
  <c r="Q361" i="15"/>
  <c r="P361" i="15"/>
  <c r="O361" i="15"/>
  <c r="Z359" i="15"/>
  <c r="J359" i="15"/>
  <c r="G359" i="15"/>
  <c r="Z358" i="15"/>
  <c r="J358" i="15"/>
  <c r="G358" i="15"/>
  <c r="Z357" i="15"/>
  <c r="K357" i="15"/>
  <c r="J357" i="15" s="1"/>
  <c r="G357" i="15"/>
  <c r="Z356" i="15"/>
  <c r="K356" i="15"/>
  <c r="J356" i="15" s="1"/>
  <c r="G356" i="15"/>
  <c r="AB355" i="15"/>
  <c r="AA355" i="15"/>
  <c r="T355" i="15"/>
  <c r="R355" i="15"/>
  <c r="O355" i="15"/>
  <c r="N355" i="15"/>
  <c r="M355" i="15"/>
  <c r="L355" i="15"/>
  <c r="I355" i="15"/>
  <c r="H355" i="15"/>
  <c r="F355" i="15"/>
  <c r="E355" i="15"/>
  <c r="D355" i="15"/>
  <c r="Z354" i="15"/>
  <c r="J354" i="15"/>
  <c r="G354" i="15"/>
  <c r="E354" i="15"/>
  <c r="Z353" i="15"/>
  <c r="J353" i="15"/>
  <c r="G353" i="15"/>
  <c r="Z352" i="15"/>
  <c r="J352" i="15"/>
  <c r="G352" i="15"/>
  <c r="AB351" i="15"/>
  <c r="AA351" i="15"/>
  <c r="T351" i="15"/>
  <c r="K351" i="15"/>
  <c r="I351" i="15"/>
  <c r="H351" i="15"/>
  <c r="F351" i="15"/>
  <c r="E351" i="15"/>
  <c r="D351" i="15"/>
  <c r="Z350" i="15"/>
  <c r="Z349" i="15"/>
  <c r="G349" i="15"/>
  <c r="Z348" i="15"/>
  <c r="J348" i="15"/>
  <c r="G348" i="15"/>
  <c r="Z347" i="15"/>
  <c r="J347" i="15"/>
  <c r="G347" i="15"/>
  <c r="Z346" i="15"/>
  <c r="J346" i="15"/>
  <c r="G346" i="15"/>
  <c r="Z345" i="15"/>
  <c r="T345" i="15"/>
  <c r="K345" i="15"/>
  <c r="I345" i="15"/>
  <c r="H345" i="15"/>
  <c r="F345" i="15"/>
  <c r="E345" i="15"/>
  <c r="D345" i="15"/>
  <c r="Z344" i="15"/>
  <c r="J344" i="15"/>
  <c r="G344" i="15"/>
  <c r="Z343" i="15"/>
  <c r="J343" i="15"/>
  <c r="G343" i="15"/>
  <c r="Z342" i="15"/>
  <c r="J342" i="15"/>
  <c r="G342" i="15"/>
  <c r="Z341" i="15"/>
  <c r="J341" i="15"/>
  <c r="G341" i="15"/>
  <c r="Z340" i="15"/>
  <c r="J340" i="15"/>
  <c r="G340" i="15"/>
  <c r="Z339" i="15"/>
  <c r="I339" i="15"/>
  <c r="H339" i="15"/>
  <c r="F339" i="15"/>
  <c r="E339" i="15"/>
  <c r="D339" i="15"/>
  <c r="Z338" i="15"/>
  <c r="J338" i="15"/>
  <c r="G338" i="15"/>
  <c r="Z337" i="15"/>
  <c r="K337" i="15"/>
  <c r="J337" i="15" s="1"/>
  <c r="G337" i="15"/>
  <c r="Z336" i="15"/>
  <c r="K336" i="15"/>
  <c r="J336" i="15" s="1"/>
  <c r="G336" i="15"/>
  <c r="Z335" i="15"/>
  <c r="K335" i="15"/>
  <c r="J335" i="15" s="1"/>
  <c r="G335" i="15"/>
  <c r="Z334" i="15"/>
  <c r="K334" i="15"/>
  <c r="J334" i="15" s="1"/>
  <c r="G334" i="15"/>
  <c r="Z333" i="15"/>
  <c r="K333" i="15"/>
  <c r="J333" i="15" s="1"/>
  <c r="G333" i="15"/>
  <c r="Z332" i="15"/>
  <c r="K332" i="15"/>
  <c r="J332" i="15" s="1"/>
  <c r="G332" i="15"/>
  <c r="Z331" i="15"/>
  <c r="K331" i="15"/>
  <c r="J331" i="15" s="1"/>
  <c r="G331" i="15"/>
  <c r="Z330" i="15"/>
  <c r="K330" i="15"/>
  <c r="J330" i="15" s="1"/>
  <c r="G330" i="15"/>
  <c r="Z329" i="15"/>
  <c r="K329" i="15"/>
  <c r="J329" i="15" s="1"/>
  <c r="G329" i="15"/>
  <c r="Z328" i="15"/>
  <c r="K328" i="15"/>
  <c r="J328" i="15" s="1"/>
  <c r="G328" i="15"/>
  <c r="Z327" i="15"/>
  <c r="K327" i="15"/>
  <c r="J327" i="15" s="1"/>
  <c r="G327" i="15"/>
  <c r="AB326" i="15"/>
  <c r="AA326" i="15"/>
  <c r="T326" i="15"/>
  <c r="S326" i="15"/>
  <c r="S325" i="15" s="1"/>
  <c r="R326" i="15"/>
  <c r="R325" i="15" s="1"/>
  <c r="O326" i="15"/>
  <c r="O325" i="15" s="1"/>
  <c r="N326" i="15"/>
  <c r="M326" i="15"/>
  <c r="M325" i="15" s="1"/>
  <c r="L326" i="15"/>
  <c r="L325" i="15" s="1"/>
  <c r="I326" i="15"/>
  <c r="I325" i="15" s="1"/>
  <c r="H326" i="15"/>
  <c r="F326" i="15"/>
  <c r="E326" i="15"/>
  <c r="D326" i="15"/>
  <c r="N325" i="15"/>
  <c r="Z324" i="15"/>
  <c r="K324" i="15"/>
  <c r="J324" i="15" s="1"/>
  <c r="G324" i="15"/>
  <c r="Z323" i="15"/>
  <c r="J323" i="15"/>
  <c r="G323" i="15"/>
  <c r="Z322" i="15"/>
  <c r="J322" i="15"/>
  <c r="G322" i="15"/>
  <c r="Z321" i="15"/>
  <c r="J321" i="15"/>
  <c r="G321" i="15"/>
  <c r="Z320" i="15"/>
  <c r="J320" i="15"/>
  <c r="G320" i="15"/>
  <c r="Z319" i="15"/>
  <c r="J319" i="15"/>
  <c r="G319" i="15"/>
  <c r="Z318" i="15"/>
  <c r="J318" i="15"/>
  <c r="G318" i="15"/>
  <c r="Z317" i="15"/>
  <c r="J317" i="15"/>
  <c r="G317" i="15"/>
  <c r="Z316" i="15"/>
  <c r="J316" i="15"/>
  <c r="G316" i="15"/>
  <c r="Z315" i="15"/>
  <c r="J315" i="15"/>
  <c r="G315" i="15"/>
  <c r="Z314" i="15"/>
  <c r="K314" i="15"/>
  <c r="H314" i="15"/>
  <c r="G314" i="15" s="1"/>
  <c r="F314" i="15"/>
  <c r="E314" i="15"/>
  <c r="Z313" i="15"/>
  <c r="Z312" i="15"/>
  <c r="T312" i="15"/>
  <c r="J312" i="15" s="1"/>
  <c r="G312" i="15"/>
  <c r="Z311" i="15"/>
  <c r="J311" i="15"/>
  <c r="G311" i="15"/>
  <c r="Z310" i="15"/>
  <c r="J310" i="15"/>
  <c r="G310" i="15"/>
  <c r="Z309" i="15"/>
  <c r="J309" i="15"/>
  <c r="G309" i="15"/>
  <c r="Z308" i="15"/>
  <c r="J308" i="15"/>
  <c r="G308" i="15"/>
  <c r="Z307" i="15"/>
  <c r="J307" i="15"/>
  <c r="G307" i="15"/>
  <c r="Z306" i="15"/>
  <c r="J306" i="15"/>
  <c r="G306" i="15"/>
  <c r="Z305" i="15"/>
  <c r="J305" i="15"/>
  <c r="G305" i="15"/>
  <c r="Z304" i="15"/>
  <c r="J304" i="15"/>
  <c r="G304" i="15"/>
  <c r="Z303" i="15"/>
  <c r="J303" i="15"/>
  <c r="G303" i="15"/>
  <c r="Z302" i="15"/>
  <c r="J302" i="15"/>
  <c r="G302" i="15"/>
  <c r="Z301" i="15"/>
  <c r="J301" i="15"/>
  <c r="G301" i="15"/>
  <c r="Z300" i="15"/>
  <c r="J300" i="15"/>
  <c r="G300" i="15"/>
  <c r="Z299" i="15"/>
  <c r="J299" i="15"/>
  <c r="G299" i="15"/>
  <c r="Z298" i="15"/>
  <c r="J298" i="15"/>
  <c r="G298" i="15"/>
  <c r="Z297" i="15"/>
  <c r="J297" i="15"/>
  <c r="G297" i="15"/>
  <c r="Z296" i="15"/>
  <c r="J296" i="15"/>
  <c r="G296" i="15"/>
  <c r="Z295" i="15"/>
  <c r="J295" i="15"/>
  <c r="G295" i="15"/>
  <c r="Z294" i="15"/>
  <c r="J294" i="15"/>
  <c r="G294" i="15"/>
  <c r="Z293" i="15"/>
  <c r="J293" i="15"/>
  <c r="G293" i="15"/>
  <c r="Z292" i="15"/>
  <c r="J292" i="15"/>
  <c r="G292" i="15"/>
  <c r="Z291" i="15"/>
  <c r="J291" i="15"/>
  <c r="G291" i="15"/>
  <c r="Z290" i="15"/>
  <c r="T290" i="15"/>
  <c r="I290" i="15"/>
  <c r="F290" i="15"/>
  <c r="F286" i="15" s="1"/>
  <c r="E290" i="15"/>
  <c r="D290" i="15"/>
  <c r="D286" i="15" s="1"/>
  <c r="Z289" i="15"/>
  <c r="J289" i="15"/>
  <c r="G289" i="15"/>
  <c r="Z288" i="15"/>
  <c r="J288" i="15"/>
  <c r="G288" i="15"/>
  <c r="Z287" i="15"/>
  <c r="J287" i="15"/>
  <c r="G287" i="15"/>
  <c r="AB286" i="15"/>
  <c r="AA286" i="15"/>
  <c r="S286" i="15"/>
  <c r="R286" i="15"/>
  <c r="Q286" i="15"/>
  <c r="P286" i="15"/>
  <c r="O286" i="15"/>
  <c r="N286" i="15"/>
  <c r="M286" i="15"/>
  <c r="L286" i="15"/>
  <c r="K286" i="15"/>
  <c r="E286" i="15"/>
  <c r="Z284" i="15"/>
  <c r="T284" i="15"/>
  <c r="G284" i="15"/>
  <c r="Z283" i="15"/>
  <c r="T283" i="15"/>
  <c r="J283" i="15" s="1"/>
  <c r="G283" i="15"/>
  <c r="Z282" i="15"/>
  <c r="T282" i="15"/>
  <c r="J282" i="15" s="1"/>
  <c r="G282" i="15"/>
  <c r="Z281" i="15"/>
  <c r="T281" i="15"/>
  <c r="J281" i="15" s="1"/>
  <c r="G281" i="15"/>
  <c r="AB280" i="15"/>
  <c r="AA280" i="15"/>
  <c r="T280" i="15"/>
  <c r="R280" i="15"/>
  <c r="O280" i="15"/>
  <c r="N280" i="15"/>
  <c r="M280" i="15"/>
  <c r="L280" i="15"/>
  <c r="K280" i="15"/>
  <c r="J280" i="15" s="1"/>
  <c r="I280" i="15"/>
  <c r="H280" i="15"/>
  <c r="F280" i="15"/>
  <c r="E280" i="15"/>
  <c r="D280" i="15"/>
  <c r="Z279" i="15"/>
  <c r="T279" i="15"/>
  <c r="J279" i="15" s="1"/>
  <c r="G279" i="15"/>
  <c r="Z278" i="15"/>
  <c r="T278" i="15"/>
  <c r="J278" i="15" s="1"/>
  <c r="G278" i="15"/>
  <c r="Z277" i="15"/>
  <c r="T277" i="15"/>
  <c r="K277" i="15"/>
  <c r="K276" i="15" s="1"/>
  <c r="G277" i="15"/>
  <c r="AB276" i="15"/>
  <c r="AA276" i="15"/>
  <c r="T276" i="15"/>
  <c r="R276" i="15"/>
  <c r="O276" i="15"/>
  <c r="N276" i="15"/>
  <c r="M276" i="15"/>
  <c r="L276" i="15"/>
  <c r="I276" i="15"/>
  <c r="H276" i="15"/>
  <c r="F276" i="15"/>
  <c r="E276" i="15"/>
  <c r="D276" i="15"/>
  <c r="Z275" i="15"/>
  <c r="T275" i="15"/>
  <c r="K275" i="15"/>
  <c r="G275" i="15"/>
  <c r="Z274" i="15"/>
  <c r="T274" i="15"/>
  <c r="K274" i="15"/>
  <c r="G274" i="15"/>
  <c r="Z273" i="15"/>
  <c r="T273" i="15"/>
  <c r="J273" i="15" s="1"/>
  <c r="G273" i="15"/>
  <c r="Z272" i="15"/>
  <c r="T272" i="15"/>
  <c r="K272" i="15"/>
  <c r="G272" i="15"/>
  <c r="Z271" i="15"/>
  <c r="T271" i="15"/>
  <c r="K271" i="15"/>
  <c r="G271" i="15"/>
  <c r="Z270" i="15"/>
  <c r="T270" i="15"/>
  <c r="K270" i="15"/>
  <c r="G270" i="15"/>
  <c r="Z269" i="15"/>
  <c r="T269" i="15"/>
  <c r="K269" i="15"/>
  <c r="G269" i="15"/>
  <c r="Z268" i="15"/>
  <c r="T268" i="15"/>
  <c r="K268" i="15"/>
  <c r="G268" i="15"/>
  <c r="AB267" i="15"/>
  <c r="AA267" i="15"/>
  <c r="W267" i="15"/>
  <c r="T267" i="15" s="1"/>
  <c r="R267" i="15"/>
  <c r="O267" i="15"/>
  <c r="N267" i="15"/>
  <c r="M267" i="15"/>
  <c r="L267" i="15"/>
  <c r="I267" i="15"/>
  <c r="H267" i="15"/>
  <c r="F267" i="15"/>
  <c r="E267" i="15"/>
  <c r="D267" i="15"/>
  <c r="Z266" i="15"/>
  <c r="Z265" i="15"/>
  <c r="T265" i="15"/>
  <c r="J265" i="15" s="1"/>
  <c r="G265" i="15"/>
  <c r="Z264" i="15"/>
  <c r="J264" i="15"/>
  <c r="G264" i="15"/>
  <c r="Z263" i="15"/>
  <c r="T263" i="15"/>
  <c r="J263" i="15" s="1"/>
  <c r="J262" i="15" s="1"/>
  <c r="G263" i="15"/>
  <c r="Z262" i="15"/>
  <c r="T262" i="15"/>
  <c r="K262" i="15"/>
  <c r="I262" i="15"/>
  <c r="H262" i="15"/>
  <c r="G262" i="15"/>
  <c r="F262" i="15"/>
  <c r="E262" i="15"/>
  <c r="Z261" i="15"/>
  <c r="T261" i="15"/>
  <c r="J261" i="15" s="1"/>
  <c r="G261" i="15"/>
  <c r="Z260" i="15"/>
  <c r="T260" i="15"/>
  <c r="J260" i="15" s="1"/>
  <c r="G260" i="15"/>
  <c r="Z259" i="15"/>
  <c r="T259" i="15"/>
  <c r="J259" i="15" s="1"/>
  <c r="G259" i="15"/>
  <c r="Z258" i="15"/>
  <c r="T258" i="15"/>
  <c r="J258" i="15" s="1"/>
  <c r="G258" i="15"/>
  <c r="Z257" i="15"/>
  <c r="T257" i="15"/>
  <c r="J257" i="15" s="1"/>
  <c r="G257" i="15"/>
  <c r="Z256" i="15"/>
  <c r="T256" i="15"/>
  <c r="J256" i="15" s="1"/>
  <c r="G256" i="15"/>
  <c r="Z255" i="15"/>
  <c r="T255" i="15"/>
  <c r="J255" i="15" s="1"/>
  <c r="G255" i="15"/>
  <c r="Z254" i="15"/>
  <c r="T254" i="15"/>
  <c r="J254" i="15" s="1"/>
  <c r="G254" i="15"/>
  <c r="Z253" i="15"/>
  <c r="T253" i="15"/>
  <c r="K253" i="15"/>
  <c r="I253" i="15"/>
  <c r="H253" i="15"/>
  <c r="F253" i="15"/>
  <c r="E253" i="15"/>
  <c r="Z252" i="15"/>
  <c r="Z251" i="15"/>
  <c r="T251" i="15"/>
  <c r="J251" i="15" s="1"/>
  <c r="G251" i="15"/>
  <c r="Z250" i="15"/>
  <c r="T250" i="15"/>
  <c r="J250" i="15" s="1"/>
  <c r="G250" i="15"/>
  <c r="Z249" i="15"/>
  <c r="T249" i="15"/>
  <c r="J249" i="15" s="1"/>
  <c r="G249" i="15"/>
  <c r="Z248" i="15"/>
  <c r="T248" i="15"/>
  <c r="J248" i="15" s="1"/>
  <c r="G248" i="15"/>
  <c r="Z247" i="15"/>
  <c r="T247" i="15"/>
  <c r="J247" i="15" s="1"/>
  <c r="G247" i="15"/>
  <c r="Z246" i="15"/>
  <c r="T246" i="15"/>
  <c r="J246" i="15" s="1"/>
  <c r="G246" i="15"/>
  <c r="Z245" i="15"/>
  <c r="T245" i="15"/>
  <c r="J245" i="15" s="1"/>
  <c r="G245" i="15"/>
  <c r="Z244" i="15"/>
  <c r="T244" i="15"/>
  <c r="J244" i="15" s="1"/>
  <c r="G244" i="15"/>
  <c r="Z243" i="15"/>
  <c r="K243" i="15"/>
  <c r="I243" i="15"/>
  <c r="H243" i="15"/>
  <c r="F243" i="15"/>
  <c r="E243" i="15"/>
  <c r="D243" i="15"/>
  <c r="Z242" i="15"/>
  <c r="T242" i="15"/>
  <c r="J242" i="15" s="1"/>
  <c r="G242" i="15"/>
  <c r="Z241" i="15"/>
  <c r="T241" i="15"/>
  <c r="J241" i="15" s="1"/>
  <c r="G241" i="15"/>
  <c r="Z240" i="15"/>
  <c r="T240" i="15"/>
  <c r="J240" i="15" s="1"/>
  <c r="G240" i="15"/>
  <c r="AA239" i="15"/>
  <c r="Z239" i="15" s="1"/>
  <c r="T239" i="15"/>
  <c r="K239" i="15"/>
  <c r="E239" i="15"/>
  <c r="Z238" i="15"/>
  <c r="T238" i="15"/>
  <c r="J238" i="15" s="1"/>
  <c r="G238" i="15"/>
  <c r="Z237" i="15"/>
  <c r="T237" i="15"/>
  <c r="J237" i="15" s="1"/>
  <c r="G237" i="15"/>
  <c r="Z236" i="15"/>
  <c r="T236" i="15"/>
  <c r="J236" i="15" s="1"/>
  <c r="G236" i="15"/>
  <c r="AB235" i="15"/>
  <c r="AA235" i="15"/>
  <c r="T235" i="15"/>
  <c r="K235" i="15"/>
  <c r="I235" i="15"/>
  <c r="H235" i="15"/>
  <c r="F235" i="15"/>
  <c r="E235" i="15"/>
  <c r="D235" i="15"/>
  <c r="Z234" i="15"/>
  <c r="J234" i="15"/>
  <c r="G234" i="15"/>
  <c r="Z233" i="15"/>
  <c r="T233" i="15"/>
  <c r="J233" i="15" s="1"/>
  <c r="G233" i="15"/>
  <c r="Z232" i="15"/>
  <c r="T232" i="15"/>
  <c r="G232" i="15"/>
  <c r="Z231" i="15"/>
  <c r="T231" i="15"/>
  <c r="J231" i="15" s="1"/>
  <c r="G231" i="15"/>
  <c r="Z230" i="15"/>
  <c r="T230" i="15"/>
  <c r="J230" i="15" s="1"/>
  <c r="G230" i="15"/>
  <c r="AB229" i="15"/>
  <c r="Z229" i="15" s="1"/>
  <c r="X229" i="15"/>
  <c r="W229" i="15"/>
  <c r="V229" i="15"/>
  <c r="U229" i="15"/>
  <c r="K229" i="15"/>
  <c r="I229" i="15"/>
  <c r="H229" i="15"/>
  <c r="F229" i="15"/>
  <c r="E229" i="15"/>
  <c r="D229" i="15"/>
  <c r="Z228" i="15"/>
  <c r="T228" i="15"/>
  <c r="J228" i="15" s="1"/>
  <c r="G228" i="15"/>
  <c r="Z227" i="15"/>
  <c r="T227" i="15"/>
  <c r="J227" i="15" s="1"/>
  <c r="G227" i="15"/>
  <c r="Z226" i="15"/>
  <c r="T226" i="15"/>
  <c r="J226" i="15" s="1"/>
  <c r="G226" i="15"/>
  <c r="Z225" i="15"/>
  <c r="T225" i="15"/>
  <c r="J225" i="15" s="1"/>
  <c r="G225" i="15"/>
  <c r="Z224" i="15"/>
  <c r="T224" i="15"/>
  <c r="J224" i="15" s="1"/>
  <c r="G224" i="15"/>
  <c r="Z223" i="15"/>
  <c r="T223" i="15"/>
  <c r="J223" i="15" s="1"/>
  <c r="G223" i="15"/>
  <c r="Z222" i="15"/>
  <c r="T222" i="15"/>
  <c r="J222" i="15" s="1"/>
  <c r="G222" i="15"/>
  <c r="Z221" i="15"/>
  <c r="T221" i="15"/>
  <c r="J221" i="15" s="1"/>
  <c r="G221" i="15"/>
  <c r="Z220" i="15"/>
  <c r="T220" i="15"/>
  <c r="J220" i="15" s="1"/>
  <c r="G220" i="15"/>
  <c r="AB219" i="15"/>
  <c r="AB218" i="15" s="1"/>
  <c r="AA219" i="15"/>
  <c r="AA218" i="15" s="1"/>
  <c r="Y219" i="15"/>
  <c r="X219" i="15"/>
  <c r="X218" i="15" s="1"/>
  <c r="W219" i="15"/>
  <c r="W218" i="15" s="1"/>
  <c r="V219" i="15"/>
  <c r="V218" i="15" s="1"/>
  <c r="U219" i="15"/>
  <c r="U218" i="15" s="1"/>
  <c r="S219" i="15"/>
  <c r="S218" i="15" s="1"/>
  <c r="R219" i="15"/>
  <c r="Q219" i="15"/>
  <c r="Q218" i="15" s="1"/>
  <c r="P219" i="15"/>
  <c r="P218" i="15" s="1"/>
  <c r="O219" i="15"/>
  <c r="O218" i="15" s="1"/>
  <c r="N219" i="15"/>
  <c r="M219" i="15"/>
  <c r="M218" i="15" s="1"/>
  <c r="L219" i="15"/>
  <c r="K219" i="15"/>
  <c r="I219" i="15"/>
  <c r="H219" i="15"/>
  <c r="F219" i="15"/>
  <c r="E219" i="15"/>
  <c r="D219" i="15"/>
  <c r="Y218" i="15"/>
  <c r="Z216" i="15"/>
  <c r="T216" i="15"/>
  <c r="J216" i="15" s="1"/>
  <c r="Z215" i="15"/>
  <c r="T215" i="15"/>
  <c r="K215" i="15"/>
  <c r="Z214" i="15"/>
  <c r="T214" i="15"/>
  <c r="K214" i="15"/>
  <c r="Z213" i="15"/>
  <c r="T213" i="15"/>
  <c r="K213" i="15"/>
  <c r="Z212" i="15"/>
  <c r="T212" i="15"/>
  <c r="K212" i="15"/>
  <c r="Z211" i="15"/>
  <c r="T211" i="15"/>
  <c r="K211" i="15"/>
  <c r="Z210" i="15"/>
  <c r="T210" i="15"/>
  <c r="K210" i="15"/>
  <c r="Z209" i="15"/>
  <c r="T209" i="15"/>
  <c r="K209" i="15"/>
  <c r="Z208" i="15"/>
  <c r="T208" i="15"/>
  <c r="K208" i="15"/>
  <c r="Z207" i="15"/>
  <c r="T207" i="15"/>
  <c r="K207" i="15"/>
  <c r="Z206" i="15"/>
  <c r="T206" i="15"/>
  <c r="K206" i="15"/>
  <c r="Z205" i="15"/>
  <c r="T205" i="15"/>
  <c r="K205" i="15"/>
  <c r="Z204" i="15"/>
  <c r="T204" i="15"/>
  <c r="K204" i="15"/>
  <c r="AB203" i="15"/>
  <c r="AA203" i="15"/>
  <c r="W203" i="15"/>
  <c r="W172" i="15" s="1"/>
  <c r="V203" i="15"/>
  <c r="R203" i="15"/>
  <c r="O203" i="15"/>
  <c r="N203" i="15"/>
  <c r="M203" i="15"/>
  <c r="L203" i="15"/>
  <c r="I203" i="15"/>
  <c r="H203" i="15"/>
  <c r="G203" i="15"/>
  <c r="F203" i="15"/>
  <c r="E203" i="15"/>
  <c r="D203" i="15"/>
  <c r="Z202" i="15"/>
  <c r="J202" i="15"/>
  <c r="G202" i="15"/>
  <c r="Z201" i="15"/>
  <c r="J201" i="15"/>
  <c r="G201" i="15"/>
  <c r="Z200" i="15"/>
  <c r="T200" i="15"/>
  <c r="J200" i="15" s="1"/>
  <c r="G200" i="15"/>
  <c r="Z199" i="15"/>
  <c r="Z198" i="15"/>
  <c r="T198" i="15"/>
  <c r="J198" i="15" s="1"/>
  <c r="G198" i="15"/>
  <c r="Z197" i="15"/>
  <c r="T197" i="15"/>
  <c r="J197" i="15" s="1"/>
  <c r="G197" i="15"/>
  <c r="Z196" i="15"/>
  <c r="T196" i="15"/>
  <c r="J196" i="15" s="1"/>
  <c r="G196" i="15"/>
  <c r="Z195" i="15"/>
  <c r="T195" i="15"/>
  <c r="J195" i="15" s="1"/>
  <c r="G195" i="15"/>
  <c r="Z194" i="15"/>
  <c r="T194" i="15"/>
  <c r="J194" i="15" s="1"/>
  <c r="G194" i="15"/>
  <c r="Z193" i="15"/>
  <c r="T193" i="15"/>
  <c r="J193" i="15" s="1"/>
  <c r="G193" i="15"/>
  <c r="Z192" i="15"/>
  <c r="T192" i="15"/>
  <c r="J192" i="15" s="1"/>
  <c r="G192" i="15"/>
  <c r="Z191" i="15"/>
  <c r="T191" i="15"/>
  <c r="J191" i="15" s="1"/>
  <c r="G191" i="15"/>
  <c r="Z190" i="15"/>
  <c r="T190" i="15"/>
  <c r="J190" i="15" s="1"/>
  <c r="G190" i="15"/>
  <c r="Z189" i="15"/>
  <c r="K189" i="15"/>
  <c r="I189" i="15"/>
  <c r="H189" i="15"/>
  <c r="F189" i="15"/>
  <c r="E189" i="15"/>
  <c r="D189" i="15"/>
  <c r="Z188" i="15"/>
  <c r="T188" i="15"/>
  <c r="J188" i="15" s="1"/>
  <c r="G188" i="15"/>
  <c r="Z187" i="15"/>
  <c r="T187" i="15"/>
  <c r="J187" i="15" s="1"/>
  <c r="G187" i="15"/>
  <c r="Z186" i="15"/>
  <c r="T186" i="15"/>
  <c r="J186" i="15" s="1"/>
  <c r="G186" i="15"/>
  <c r="Z185" i="15"/>
  <c r="T185" i="15"/>
  <c r="J185" i="15" s="1"/>
  <c r="G185" i="15"/>
  <c r="Z184" i="15"/>
  <c r="T184" i="15"/>
  <c r="J184" i="15" s="1"/>
  <c r="G184" i="15"/>
  <c r="Z183" i="15"/>
  <c r="T183" i="15"/>
  <c r="J183" i="15" s="1"/>
  <c r="G183" i="15"/>
  <c r="Z182" i="15"/>
  <c r="T182" i="15"/>
  <c r="J182" i="15" s="1"/>
  <c r="G182" i="15"/>
  <c r="Z181" i="15"/>
  <c r="T181" i="15"/>
  <c r="J181" i="15" s="1"/>
  <c r="G181" i="15"/>
  <c r="Z180" i="15"/>
  <c r="T180" i="15"/>
  <c r="J180" i="15" s="1"/>
  <c r="G180" i="15"/>
  <c r="Z179" i="15"/>
  <c r="T179" i="15"/>
  <c r="J179" i="15" s="1"/>
  <c r="G179" i="15"/>
  <c r="Z178" i="15"/>
  <c r="T178" i="15"/>
  <c r="J178" i="15" s="1"/>
  <c r="G178" i="15"/>
  <c r="Z177" i="15"/>
  <c r="T177" i="15"/>
  <c r="J177" i="15" s="1"/>
  <c r="G177" i="15"/>
  <c r="Z176" i="15"/>
  <c r="T176" i="15"/>
  <c r="J176" i="15" s="1"/>
  <c r="G176" i="15"/>
  <c r="Z175" i="15"/>
  <c r="T175" i="15"/>
  <c r="J175" i="15" s="1"/>
  <c r="G175" i="15"/>
  <c r="Z174" i="15"/>
  <c r="T174" i="15"/>
  <c r="G174" i="15"/>
  <c r="AB173" i="15"/>
  <c r="AB172" i="15" s="1"/>
  <c r="AA173" i="15"/>
  <c r="Y173" i="15"/>
  <c r="X173" i="15"/>
  <c r="W173" i="15"/>
  <c r="V173" i="15"/>
  <c r="U173" i="15"/>
  <c r="U172" i="15" s="1"/>
  <c r="U171" i="15" s="1"/>
  <c r="U500" i="15" s="1"/>
  <c r="S173" i="15"/>
  <c r="S172" i="15" s="1"/>
  <c r="R173" i="15"/>
  <c r="R172" i="15" s="1"/>
  <c r="Q173" i="15"/>
  <c r="Q172" i="15" s="1"/>
  <c r="P173" i="15"/>
  <c r="P172" i="15" s="1"/>
  <c r="O173" i="15"/>
  <c r="N173" i="15"/>
  <c r="N172" i="15" s="1"/>
  <c r="M173" i="15"/>
  <c r="L173" i="15"/>
  <c r="K173" i="15"/>
  <c r="I173" i="15"/>
  <c r="I172" i="15" s="1"/>
  <c r="H173" i="15"/>
  <c r="F173" i="15"/>
  <c r="E173" i="15"/>
  <c r="D173" i="15"/>
  <c r="D172" i="15" s="1"/>
  <c r="AA172" i="15"/>
  <c r="Y172" i="15"/>
  <c r="Y171" i="15" s="1"/>
  <c r="X172" i="15"/>
  <c r="V172" i="15"/>
  <c r="Z170" i="15"/>
  <c r="Z169" i="15"/>
  <c r="D169" i="15"/>
  <c r="D168" i="15" s="1"/>
  <c r="AB168" i="15"/>
  <c r="AA168" i="15"/>
  <c r="T168" i="15"/>
  <c r="S168" i="15"/>
  <c r="R168" i="15"/>
  <c r="Q168" i="15"/>
  <c r="P168" i="15"/>
  <c r="O168" i="15"/>
  <c r="N168" i="15"/>
  <c r="M168" i="15"/>
  <c r="L168" i="15"/>
  <c r="K168" i="15"/>
  <c r="J168" i="15"/>
  <c r="I168" i="15"/>
  <c r="H168" i="15"/>
  <c r="G168" i="15"/>
  <c r="F168" i="15"/>
  <c r="E168" i="15"/>
  <c r="Z167" i="15"/>
  <c r="J167" i="15"/>
  <c r="G167" i="15"/>
  <c r="Z166" i="15"/>
  <c r="Z165" i="15"/>
  <c r="Z164" i="15"/>
  <c r="J164" i="15"/>
  <c r="G164" i="15"/>
  <c r="Z163" i="15"/>
  <c r="J163" i="15"/>
  <c r="G163" i="15"/>
  <c r="Z162" i="15"/>
  <c r="J162" i="15"/>
  <c r="G162" i="15"/>
  <c r="Z161" i="15"/>
  <c r="J161" i="15"/>
  <c r="G161" i="15"/>
  <c r="Z160" i="15"/>
  <c r="J160" i="15"/>
  <c r="G160" i="15"/>
  <c r="AB159" i="15"/>
  <c r="AA159" i="15"/>
  <c r="T159" i="15"/>
  <c r="K159" i="15"/>
  <c r="I159" i="15"/>
  <c r="H159" i="15"/>
  <c r="F159" i="15"/>
  <c r="E159" i="15"/>
  <c r="D159" i="15"/>
  <c r="Z158" i="15"/>
  <c r="J158" i="15"/>
  <c r="G158" i="15"/>
  <c r="Z157" i="15"/>
  <c r="J157" i="15"/>
  <c r="G157" i="15"/>
  <c r="Z156" i="15"/>
  <c r="J156" i="15"/>
  <c r="G156" i="15"/>
  <c r="Z155" i="15"/>
  <c r="J155" i="15"/>
  <c r="G155" i="15"/>
  <c r="Z154" i="15"/>
  <c r="J154" i="15"/>
  <c r="G154" i="15"/>
  <c r="Z153" i="15"/>
  <c r="J153" i="15"/>
  <c r="G153" i="15"/>
  <c r="Z152" i="15"/>
  <c r="J152" i="15"/>
  <c r="G152" i="15"/>
  <c r="Z151" i="15"/>
  <c r="Z150" i="15"/>
  <c r="J150" i="15"/>
  <c r="G150" i="15"/>
  <c r="Z149" i="15"/>
  <c r="J149" i="15"/>
  <c r="G149" i="15"/>
  <c r="Z148" i="15"/>
  <c r="J148" i="15"/>
  <c r="AB147" i="15"/>
  <c r="AA147" i="15"/>
  <c r="T147" i="15"/>
  <c r="S147" i="15"/>
  <c r="R147" i="15"/>
  <c r="Q147" i="15"/>
  <c r="P147" i="15"/>
  <c r="O147" i="15"/>
  <c r="N147" i="15"/>
  <c r="M147" i="15"/>
  <c r="L147" i="15"/>
  <c r="K147" i="15"/>
  <c r="I147" i="15"/>
  <c r="H147" i="15"/>
  <c r="F147" i="15"/>
  <c r="E147" i="15"/>
  <c r="D147" i="15"/>
  <c r="Z146" i="15"/>
  <c r="J146" i="15"/>
  <c r="J144" i="15" s="1"/>
  <c r="Z145" i="15"/>
  <c r="AB144" i="15"/>
  <c r="AA144" i="15"/>
  <c r="T144" i="15"/>
  <c r="S144" i="15"/>
  <c r="R144" i="15"/>
  <c r="Q144" i="15"/>
  <c r="P144" i="15"/>
  <c r="O144" i="15"/>
  <c r="N144" i="15"/>
  <c r="M144" i="15"/>
  <c r="L144" i="15"/>
  <c r="K144" i="15"/>
  <c r="I144" i="15"/>
  <c r="H144" i="15"/>
  <c r="G144" i="15"/>
  <c r="F144" i="15"/>
  <c r="E144" i="15"/>
  <c r="D144" i="15"/>
  <c r="Z143" i="15"/>
  <c r="J143" i="15"/>
  <c r="G143" i="15"/>
  <c r="Z142" i="15"/>
  <c r="Z141" i="15"/>
  <c r="J141" i="15"/>
  <c r="G141" i="15"/>
  <c r="Z140" i="15"/>
  <c r="K140" i="15"/>
  <c r="J140" i="15"/>
  <c r="I140" i="15"/>
  <c r="H140" i="15"/>
  <c r="G140" i="15"/>
  <c r="F140" i="15"/>
  <c r="E140" i="15"/>
  <c r="E127" i="15" s="1"/>
  <c r="D140" i="15"/>
  <c r="Z139" i="15"/>
  <c r="J139" i="15"/>
  <c r="G139" i="15"/>
  <c r="Z138" i="15"/>
  <c r="J138" i="15"/>
  <c r="G138" i="15"/>
  <c r="Z137" i="15"/>
  <c r="Z136" i="15"/>
  <c r="Z135" i="15"/>
  <c r="Z134" i="15"/>
  <c r="Z133" i="15"/>
  <c r="J133" i="15"/>
  <c r="G133" i="15"/>
  <c r="Z132" i="15"/>
  <c r="J132" i="15"/>
  <c r="G132" i="15"/>
  <c r="Z131" i="15"/>
  <c r="J131" i="15"/>
  <c r="G131" i="15"/>
  <c r="Z130" i="15"/>
  <c r="J130" i="15"/>
  <c r="G130" i="15"/>
  <c r="AB129" i="15"/>
  <c r="AB127" i="15" s="1"/>
  <c r="AA129" i="15"/>
  <c r="AA127" i="15" s="1"/>
  <c r="T129" i="15"/>
  <c r="T127" i="15" s="1"/>
  <c r="T126" i="15" s="1"/>
  <c r="S129" i="15"/>
  <c r="S127" i="15" s="1"/>
  <c r="R129" i="15"/>
  <c r="R127" i="15" s="1"/>
  <c r="Q129" i="15"/>
  <c r="Q127" i="15" s="1"/>
  <c r="P129" i="15"/>
  <c r="P127" i="15" s="1"/>
  <c r="P126" i="15" s="1"/>
  <c r="O129" i="15"/>
  <c r="O127" i="15" s="1"/>
  <c r="N129" i="15"/>
  <c r="M129" i="15"/>
  <c r="M127" i="15" s="1"/>
  <c r="L129" i="15"/>
  <c r="L127" i="15" s="1"/>
  <c r="L126" i="15" s="1"/>
  <c r="K129" i="15"/>
  <c r="I129" i="15"/>
  <c r="I127" i="15" s="1"/>
  <c r="H129" i="15"/>
  <c r="F129" i="15"/>
  <c r="D129" i="15"/>
  <c r="Z128" i="15"/>
  <c r="J128" i="15"/>
  <c r="G128" i="15"/>
  <c r="N127" i="15"/>
  <c r="Z125" i="15"/>
  <c r="J125" i="15"/>
  <c r="Z124" i="15"/>
  <c r="J124" i="15"/>
  <c r="Z123" i="15"/>
  <c r="J123" i="15"/>
  <c r="G123" i="15"/>
  <c r="Z122" i="15"/>
  <c r="J122" i="15"/>
  <c r="G122" i="15"/>
  <c r="Z121" i="15"/>
  <c r="J121" i="15"/>
  <c r="G121" i="15"/>
  <c r="Z120" i="15"/>
  <c r="J120" i="15"/>
  <c r="G120" i="15"/>
  <c r="Z119" i="15"/>
  <c r="J119" i="15"/>
  <c r="G119" i="15"/>
  <c r="Z118" i="15"/>
  <c r="J118" i="15"/>
  <c r="G118" i="15"/>
  <c r="AB117" i="15"/>
  <c r="AA117" i="15"/>
  <c r="Y117" i="15"/>
  <c r="X117" i="15"/>
  <c r="W117" i="15"/>
  <c r="V117" i="15"/>
  <c r="U117" i="15"/>
  <c r="T117" i="15"/>
  <c r="K117" i="15"/>
  <c r="I117" i="15"/>
  <c r="H117" i="15"/>
  <c r="F117" i="15"/>
  <c r="E117" i="15"/>
  <c r="D117" i="15"/>
  <c r="Z116" i="15"/>
  <c r="J116" i="15"/>
  <c r="G116" i="15"/>
  <c r="Z115" i="15"/>
  <c r="J115" i="15"/>
  <c r="G115" i="15"/>
  <c r="Z114" i="15"/>
  <c r="J114" i="15"/>
  <c r="G114" i="15"/>
  <c r="Z113" i="15"/>
  <c r="J113" i="15"/>
  <c r="G113" i="15"/>
  <c r="Z112" i="15"/>
  <c r="K112" i="15"/>
  <c r="J112" i="15" s="1"/>
  <c r="G112" i="15"/>
  <c r="Z111" i="15"/>
  <c r="J111" i="15"/>
  <c r="G111" i="15"/>
  <c r="Z110" i="15"/>
  <c r="J110" i="15"/>
  <c r="G110" i="15"/>
  <c r="Z109" i="15"/>
  <c r="J109" i="15"/>
  <c r="G109" i="15"/>
  <c r="Z108" i="15"/>
  <c r="Z107" i="15"/>
  <c r="J107" i="15"/>
  <c r="G107" i="15"/>
  <c r="Z106" i="15"/>
  <c r="J106" i="15"/>
  <c r="G106" i="15"/>
  <c r="AB105" i="15"/>
  <c r="Z105" i="15" s="1"/>
  <c r="Y105" i="15"/>
  <c r="X105" i="15"/>
  <c r="W105" i="15"/>
  <c r="V105" i="15"/>
  <c r="U105" i="15"/>
  <c r="T105" i="15"/>
  <c r="T103" i="15" s="1"/>
  <c r="S105" i="15"/>
  <c r="S103" i="15" s="1"/>
  <c r="R105" i="15"/>
  <c r="Q105" i="15"/>
  <c r="Q103" i="15" s="1"/>
  <c r="P105" i="15"/>
  <c r="P103" i="15" s="1"/>
  <c r="O105" i="15"/>
  <c r="O103" i="15" s="1"/>
  <c r="N105" i="15"/>
  <c r="M105" i="15"/>
  <c r="M103" i="15" s="1"/>
  <c r="L105" i="15"/>
  <c r="L103" i="15" s="1"/>
  <c r="K105" i="15"/>
  <c r="I105" i="15"/>
  <c r="G105" i="15" s="1"/>
  <c r="F105" i="15"/>
  <c r="F103" i="15" s="1"/>
  <c r="E105" i="15"/>
  <c r="E103" i="15" s="1"/>
  <c r="D105" i="15"/>
  <c r="D103" i="15" s="1"/>
  <c r="Z104" i="15"/>
  <c r="J104" i="15"/>
  <c r="G104" i="15"/>
  <c r="AA103" i="15"/>
  <c r="R103" i="15"/>
  <c r="N103" i="15"/>
  <c r="H103" i="15"/>
  <c r="Z102" i="15"/>
  <c r="J102" i="15"/>
  <c r="J101" i="15" s="1"/>
  <c r="G102" i="15"/>
  <c r="G101" i="15" s="1"/>
  <c r="AB101" i="15"/>
  <c r="AA101" i="15"/>
  <c r="Y101" i="15"/>
  <c r="X101" i="15"/>
  <c r="W101" i="15"/>
  <c r="V101" i="15"/>
  <c r="U101" i="15"/>
  <c r="T101" i="15"/>
  <c r="S101" i="15"/>
  <c r="R101" i="15"/>
  <c r="Q101" i="15"/>
  <c r="P101" i="15"/>
  <c r="O101" i="15"/>
  <c r="N101" i="15"/>
  <c r="M101" i="15"/>
  <c r="L101" i="15"/>
  <c r="K101" i="15"/>
  <c r="I101" i="15"/>
  <c r="H101" i="15"/>
  <c r="F101" i="15"/>
  <c r="E101" i="15"/>
  <c r="D101" i="15"/>
  <c r="Z100" i="15"/>
  <c r="J100" i="15"/>
  <c r="J99" i="15" s="1"/>
  <c r="G100" i="15"/>
  <c r="AB99" i="15"/>
  <c r="AA99" i="15"/>
  <c r="Y99" i="15"/>
  <c r="X99" i="15"/>
  <c r="W99" i="15"/>
  <c r="V99" i="15"/>
  <c r="U99" i="15"/>
  <c r="T99" i="15"/>
  <c r="S99" i="15"/>
  <c r="R99" i="15"/>
  <c r="Q99" i="15"/>
  <c r="P99" i="15"/>
  <c r="O99" i="15"/>
  <c r="N99" i="15"/>
  <c r="M99" i="15"/>
  <c r="L99" i="15"/>
  <c r="K99" i="15"/>
  <c r="I99" i="15"/>
  <c r="H99" i="15"/>
  <c r="G99" i="15"/>
  <c r="F99" i="15"/>
  <c r="E99" i="15"/>
  <c r="D99" i="15"/>
  <c r="Z98" i="15"/>
  <c r="J98" i="15"/>
  <c r="G98" i="15"/>
  <c r="Z97" i="15"/>
  <c r="J97" i="15"/>
  <c r="G97" i="15"/>
  <c r="AB96" i="15"/>
  <c r="AA96" i="15"/>
  <c r="T96" i="15"/>
  <c r="K96" i="15"/>
  <c r="I96" i="15"/>
  <c r="H96" i="15"/>
  <c r="F96" i="15"/>
  <c r="E96" i="15"/>
  <c r="D96" i="15"/>
  <c r="Z95" i="15"/>
  <c r="G95" i="15"/>
  <c r="Z94" i="15"/>
  <c r="G94" i="15"/>
  <c r="Z93" i="15"/>
  <c r="G93" i="15"/>
  <c r="Z92" i="15"/>
  <c r="J92" i="15"/>
  <c r="G92" i="15"/>
  <c r="Z91" i="15"/>
  <c r="J91" i="15"/>
  <c r="G91" i="15"/>
  <c r="Z90" i="15"/>
  <c r="J90" i="15"/>
  <c r="G90" i="15"/>
  <c r="Z89" i="15"/>
  <c r="J89" i="15"/>
  <c r="G89" i="15"/>
  <c r="Z88" i="15"/>
  <c r="J88" i="15"/>
  <c r="G88" i="15"/>
  <c r="Z87" i="15"/>
  <c r="J87" i="15"/>
  <c r="G87" i="15"/>
  <c r="Z86" i="15"/>
  <c r="J86" i="15"/>
  <c r="G86" i="15"/>
  <c r="AB85" i="15"/>
  <c r="AA85" i="15"/>
  <c r="T85" i="15"/>
  <c r="K85" i="15"/>
  <c r="I85" i="15"/>
  <c r="H85" i="15"/>
  <c r="F85" i="15"/>
  <c r="E85" i="15"/>
  <c r="D85" i="15"/>
  <c r="Z84" i="15"/>
  <c r="J84" i="15"/>
  <c r="G84" i="15"/>
  <c r="Z83" i="15"/>
  <c r="J83" i="15"/>
  <c r="G83" i="15"/>
  <c r="Z82" i="15"/>
  <c r="Z81" i="15"/>
  <c r="J81" i="15"/>
  <c r="G81" i="15"/>
  <c r="Z80" i="15"/>
  <c r="J80" i="15"/>
  <c r="G80" i="15"/>
  <c r="Z79" i="15"/>
  <c r="J79" i="15"/>
  <c r="G79" i="15"/>
  <c r="Z78" i="15"/>
  <c r="J78" i="15"/>
  <c r="G78" i="15"/>
  <c r="Z77" i="15"/>
  <c r="J77" i="15"/>
  <c r="G77" i="15"/>
  <c r="Z76" i="15"/>
  <c r="J76" i="15"/>
  <c r="G76" i="15"/>
  <c r="Z75" i="15"/>
  <c r="J75" i="15"/>
  <c r="G75" i="15"/>
  <c r="Z74" i="15"/>
  <c r="J74" i="15"/>
  <c r="G74" i="15"/>
  <c r="Z73" i="15"/>
  <c r="J73" i="15"/>
  <c r="G73" i="15"/>
  <c r="Z72" i="15"/>
  <c r="J72" i="15"/>
  <c r="G72" i="15"/>
  <c r="Z71" i="15"/>
  <c r="J71" i="15"/>
  <c r="G71" i="15"/>
  <c r="Z70" i="15"/>
  <c r="J70" i="15"/>
  <c r="G70" i="15"/>
  <c r="Z69" i="15"/>
  <c r="J69" i="15"/>
  <c r="G69" i="15"/>
  <c r="Z68" i="15"/>
  <c r="J68" i="15"/>
  <c r="G68" i="15"/>
  <c r="Z67" i="15"/>
  <c r="J67" i="15"/>
  <c r="G67" i="15"/>
  <c r="Z66" i="15"/>
  <c r="J66" i="15"/>
  <c r="G66" i="15"/>
  <c r="Z65" i="15"/>
  <c r="J65" i="15"/>
  <c r="G65" i="15"/>
  <c r="Z64" i="15"/>
  <c r="J64" i="15"/>
  <c r="G64" i="15"/>
  <c r="G63" i="15" s="1"/>
  <c r="AB63" i="15"/>
  <c r="AA63" i="15"/>
  <c r="T63" i="15"/>
  <c r="K63" i="15"/>
  <c r="I63" i="15"/>
  <c r="H63" i="15"/>
  <c r="F63" i="15"/>
  <c r="E63" i="15"/>
  <c r="D63" i="15"/>
  <c r="Z60" i="15"/>
  <c r="J60" i="15"/>
  <c r="J59" i="15" s="1"/>
  <c r="G60" i="15"/>
  <c r="G59" i="15" s="1"/>
  <c r="AB59" i="15"/>
  <c r="AA59" i="15"/>
  <c r="T59" i="15"/>
  <c r="R59" i="15"/>
  <c r="Q59" i="15"/>
  <c r="P59" i="15"/>
  <c r="O59" i="15"/>
  <c r="N59" i="15"/>
  <c r="M59" i="15"/>
  <c r="L59" i="15"/>
  <c r="K59" i="15"/>
  <c r="I59" i="15"/>
  <c r="H59" i="15"/>
  <c r="F59" i="15"/>
  <c r="E59" i="15"/>
  <c r="D59" i="15"/>
  <c r="Z58" i="15"/>
  <c r="J58" i="15"/>
  <c r="G58" i="15"/>
  <c r="Z57" i="15"/>
  <c r="J57" i="15"/>
  <c r="G57" i="15"/>
  <c r="Z56" i="15"/>
  <c r="J56" i="15"/>
  <c r="G56" i="15"/>
  <c r="Z55" i="15"/>
  <c r="J55" i="15"/>
  <c r="G55" i="15"/>
  <c r="AB54" i="15"/>
  <c r="AA54" i="15"/>
  <c r="T54" i="15"/>
  <c r="R54" i="15"/>
  <c r="Q54" i="15"/>
  <c r="P54" i="15"/>
  <c r="O54" i="15"/>
  <c r="N54" i="15"/>
  <c r="M54" i="15"/>
  <c r="L54" i="15"/>
  <c r="K54" i="15"/>
  <c r="I54" i="15"/>
  <c r="H54" i="15"/>
  <c r="F54" i="15"/>
  <c r="E54" i="15"/>
  <c r="D54" i="15"/>
  <c r="Z53" i="15"/>
  <c r="J53" i="15"/>
  <c r="G53" i="15"/>
  <c r="Z52" i="15"/>
  <c r="J52" i="15"/>
  <c r="G52" i="15"/>
  <c r="Z51" i="15"/>
  <c r="J51" i="15"/>
  <c r="G51" i="15"/>
  <c r="Z50" i="15"/>
  <c r="J50" i="15"/>
  <c r="G50" i="15"/>
  <c r="Z49" i="15"/>
  <c r="J49" i="15"/>
  <c r="G49" i="15"/>
  <c r="Z48" i="15"/>
  <c r="J48" i="15"/>
  <c r="G48" i="15"/>
  <c r="Z47" i="15"/>
  <c r="J47" i="15"/>
  <c r="G47" i="15"/>
  <c r="Z46" i="15"/>
  <c r="J46" i="15"/>
  <c r="G46" i="15"/>
  <c r="Z45" i="15"/>
  <c r="J45" i="15"/>
  <c r="G45" i="15"/>
  <c r="Z44" i="15"/>
  <c r="J44" i="15"/>
  <c r="G44" i="15"/>
  <c r="Z43" i="15"/>
  <c r="J43" i="15"/>
  <c r="G43" i="15"/>
  <c r="E43" i="15"/>
  <c r="E41" i="15" s="1"/>
  <c r="Z42" i="15"/>
  <c r="J42" i="15"/>
  <c r="J41" i="15" s="1"/>
  <c r="G42" i="15"/>
  <c r="G41" i="15" s="1"/>
  <c r="AB41" i="15"/>
  <c r="AA41" i="15"/>
  <c r="T41" i="15"/>
  <c r="R41" i="15"/>
  <c r="O41" i="15"/>
  <c r="O40" i="15" s="1"/>
  <c r="N41" i="15"/>
  <c r="M41" i="15"/>
  <c r="M40" i="15" s="1"/>
  <c r="L41" i="15"/>
  <c r="K41" i="15"/>
  <c r="K40" i="15" s="1"/>
  <c r="I41" i="15"/>
  <c r="H41" i="15"/>
  <c r="F41" i="15"/>
  <c r="D41" i="15"/>
  <c r="Z39" i="15"/>
  <c r="J39" i="15"/>
  <c r="G39" i="15"/>
  <c r="Z38" i="15"/>
  <c r="J38" i="15"/>
  <c r="G38" i="15"/>
  <c r="Z37" i="15"/>
  <c r="J37" i="15"/>
  <c r="G37" i="15"/>
  <c r="Z36" i="15"/>
  <c r="J36" i="15"/>
  <c r="G36" i="15"/>
  <c r="Z35" i="15"/>
  <c r="J35" i="15"/>
  <c r="G35" i="15"/>
  <c r="Z34" i="15"/>
  <c r="J34" i="15"/>
  <c r="G34" i="15"/>
  <c r="Z33" i="15"/>
  <c r="J33" i="15"/>
  <c r="G33" i="15"/>
  <c r="Z32" i="15"/>
  <c r="J32" i="15"/>
  <c r="G32" i="15"/>
  <c r="Z31" i="15"/>
  <c r="J31" i="15"/>
  <c r="G31" i="15"/>
  <c r="Z30" i="15"/>
  <c r="G30" i="15"/>
  <c r="Z29" i="15"/>
  <c r="J29" i="15"/>
  <c r="G29" i="15"/>
  <c r="Z28" i="15"/>
  <c r="J28" i="15"/>
  <c r="G28" i="15"/>
  <c r="AB27" i="15"/>
  <c r="AA27" i="15"/>
  <c r="T27" i="15"/>
  <c r="K27" i="15"/>
  <c r="I27" i="15"/>
  <c r="H27" i="15"/>
  <c r="F27" i="15"/>
  <c r="E27" i="15"/>
  <c r="D27" i="15"/>
  <c r="Z26" i="15"/>
  <c r="J26" i="15"/>
  <c r="G26" i="15"/>
  <c r="G25" i="15" s="1"/>
  <c r="AB25" i="15"/>
  <c r="AA25" i="15"/>
  <c r="T25" i="15"/>
  <c r="K25" i="15"/>
  <c r="J25" i="15"/>
  <c r="I25" i="15"/>
  <c r="H25" i="15"/>
  <c r="F25" i="15"/>
  <c r="E25" i="15"/>
  <c r="D25" i="15"/>
  <c r="Z24" i="15"/>
  <c r="AB23" i="15"/>
  <c r="AA23" i="15"/>
  <c r="T23" i="15"/>
  <c r="S23" i="15"/>
  <c r="S8" i="15" s="1"/>
  <c r="R23" i="15"/>
  <c r="R8" i="15" s="1"/>
  <c r="Q23" i="15"/>
  <c r="Q8" i="15" s="1"/>
  <c r="P23" i="15"/>
  <c r="P8" i="15" s="1"/>
  <c r="O23" i="15"/>
  <c r="O8" i="15" s="1"/>
  <c r="N23" i="15"/>
  <c r="N8" i="15" s="1"/>
  <c r="M23" i="15"/>
  <c r="M8" i="15" s="1"/>
  <c r="L23" i="15"/>
  <c r="K23" i="15"/>
  <c r="J23" i="15"/>
  <c r="I23" i="15"/>
  <c r="H23" i="15"/>
  <c r="G23" i="15"/>
  <c r="F23" i="15"/>
  <c r="E23" i="15"/>
  <c r="D23" i="15"/>
  <c r="Z22" i="15"/>
  <c r="J22" i="15"/>
  <c r="G22" i="15"/>
  <c r="Z21" i="15"/>
  <c r="J21" i="15"/>
  <c r="G21" i="15"/>
  <c r="Z20" i="15"/>
  <c r="J20" i="15"/>
  <c r="G20" i="15"/>
  <c r="AB19" i="15"/>
  <c r="AA19" i="15"/>
  <c r="T19" i="15"/>
  <c r="K19" i="15"/>
  <c r="I19" i="15"/>
  <c r="H19" i="15"/>
  <c r="F19" i="15"/>
  <c r="E19" i="15"/>
  <c r="D19" i="15"/>
  <c r="Z18" i="15"/>
  <c r="J18" i="15"/>
  <c r="J17" i="15" s="1"/>
  <c r="G18" i="15"/>
  <c r="G17" i="15" s="1"/>
  <c r="AB17" i="15"/>
  <c r="AA17" i="15"/>
  <c r="T17" i="15"/>
  <c r="K17" i="15"/>
  <c r="I17" i="15"/>
  <c r="H17" i="15"/>
  <c r="F17" i="15"/>
  <c r="E17" i="15"/>
  <c r="D17" i="15"/>
  <c r="Z16" i="15"/>
  <c r="J16" i="15"/>
  <c r="J15" i="15" s="1"/>
  <c r="G16" i="15"/>
  <c r="G15" i="15" s="1"/>
  <c r="AB15" i="15"/>
  <c r="AA15" i="15"/>
  <c r="T15" i="15"/>
  <c r="K15" i="15"/>
  <c r="I15" i="15"/>
  <c r="H15" i="15"/>
  <c r="F15" i="15"/>
  <c r="E15" i="15"/>
  <c r="D15" i="15"/>
  <c r="Z14" i="15"/>
  <c r="J14" i="15"/>
  <c r="G14" i="15"/>
  <c r="Z13" i="15"/>
  <c r="J13" i="15"/>
  <c r="G13" i="15"/>
  <c r="Z12" i="15"/>
  <c r="J12" i="15"/>
  <c r="G12" i="15"/>
  <c r="AB11" i="15"/>
  <c r="AA11" i="15"/>
  <c r="T11" i="15"/>
  <c r="K11" i="15"/>
  <c r="I11" i="15"/>
  <c r="H11" i="15"/>
  <c r="F11" i="15"/>
  <c r="E11" i="15"/>
  <c r="D11" i="15"/>
  <c r="Z10" i="15"/>
  <c r="J10" i="15"/>
  <c r="J9" i="15" s="1"/>
  <c r="G10" i="15"/>
  <c r="G9" i="15" s="1"/>
  <c r="AB9" i="15"/>
  <c r="AA9" i="15"/>
  <c r="T9" i="15"/>
  <c r="K9" i="15"/>
  <c r="I9" i="15"/>
  <c r="H9" i="15"/>
  <c r="F9" i="15"/>
  <c r="E9" i="15"/>
  <c r="D9" i="15"/>
  <c r="L8" i="15"/>
  <c r="Z498" i="14"/>
  <c r="J498" i="14"/>
  <c r="G498" i="14"/>
  <c r="G497" i="14" s="1"/>
  <c r="AB497" i="14"/>
  <c r="AA497" i="14"/>
  <c r="T497" i="14"/>
  <c r="K497" i="14"/>
  <c r="J497" i="14"/>
  <c r="I497" i="14"/>
  <c r="H497" i="14"/>
  <c r="F497" i="14"/>
  <c r="E497" i="14"/>
  <c r="D497" i="14"/>
  <c r="Z496" i="14"/>
  <c r="K496" i="14"/>
  <c r="J496" i="14" s="1"/>
  <c r="J495" i="14"/>
  <c r="Z495" i="14"/>
  <c r="G495" i="14"/>
  <c r="G494" i="14" s="1"/>
  <c r="G493" i="14" s="1"/>
  <c r="AB494" i="14"/>
  <c r="AB493" i="14" s="1"/>
  <c r="AA494" i="14"/>
  <c r="T494" i="14"/>
  <c r="T493" i="14" s="1"/>
  <c r="S494" i="14"/>
  <c r="S493" i="14" s="1"/>
  <c r="R494" i="14"/>
  <c r="R493" i="14" s="1"/>
  <c r="Q494" i="14"/>
  <c r="Q493" i="14" s="1"/>
  <c r="Q22" i="14"/>
  <c r="Q7" i="14" s="1"/>
  <c r="Q128" i="14"/>
  <c r="Q126" i="14" s="1"/>
  <c r="Q146" i="14"/>
  <c r="Q167" i="14"/>
  <c r="Q419" i="14"/>
  <c r="Q407" i="14" s="1"/>
  <c r="Q429" i="14"/>
  <c r="Q423" i="14" s="1"/>
  <c r="Q481" i="14"/>
  <c r="Q476" i="14" s="1"/>
  <c r="Q475" i="14" s="1"/>
  <c r="P494" i="14"/>
  <c r="P493" i="14" s="1"/>
  <c r="O494" i="14"/>
  <c r="O493" i="14" s="1"/>
  <c r="O22" i="14"/>
  <c r="O7" i="14" s="1"/>
  <c r="O40" i="14"/>
  <c r="O53" i="14"/>
  <c r="O58" i="14"/>
  <c r="O98" i="14"/>
  <c r="O100" i="14"/>
  <c r="O104" i="14"/>
  <c r="O102" i="14" s="1"/>
  <c r="O128" i="14"/>
  <c r="O126" i="14" s="1"/>
  <c r="O146" i="14"/>
  <c r="O167" i="14"/>
  <c r="O419" i="14"/>
  <c r="O407" i="14" s="1"/>
  <c r="O429" i="14"/>
  <c r="O423" i="14" s="1"/>
  <c r="O481" i="14"/>
  <c r="O476" i="14" s="1"/>
  <c r="O475" i="14" s="1"/>
  <c r="N494" i="14"/>
  <c r="N493" i="14" s="1"/>
  <c r="M494" i="14"/>
  <c r="M493" i="14" s="1"/>
  <c r="L494" i="14"/>
  <c r="L493" i="14" s="1"/>
  <c r="I494" i="14"/>
  <c r="I493" i="14" s="1"/>
  <c r="H494" i="14"/>
  <c r="H493" i="14" s="1"/>
  <c r="F494" i="14"/>
  <c r="F493" i="14" s="1"/>
  <c r="E494" i="14"/>
  <c r="E493" i="14" s="1"/>
  <c r="D494" i="14"/>
  <c r="D493" i="14" s="1"/>
  <c r="Z492" i="14"/>
  <c r="J492" i="14"/>
  <c r="G492" i="14"/>
  <c r="Z491" i="14"/>
  <c r="J491" i="14"/>
  <c r="G491" i="14"/>
  <c r="AB490" i="14"/>
  <c r="AA490" i="14"/>
  <c r="T490" i="14"/>
  <c r="K490" i="14"/>
  <c r="I490" i="14"/>
  <c r="H490" i="14"/>
  <c r="F490" i="14"/>
  <c r="E490" i="14"/>
  <c r="D490" i="14"/>
  <c r="Z489" i="14"/>
  <c r="J489" i="14"/>
  <c r="G489" i="14"/>
  <c r="Z488" i="14"/>
  <c r="J488" i="14"/>
  <c r="G488" i="14"/>
  <c r="Z487" i="14"/>
  <c r="J487" i="14"/>
  <c r="G487" i="14"/>
  <c r="AB486" i="14"/>
  <c r="AA486" i="14"/>
  <c r="T486" i="14"/>
  <c r="K486" i="14"/>
  <c r="I486" i="14"/>
  <c r="H486" i="14"/>
  <c r="F486" i="14"/>
  <c r="E486" i="14"/>
  <c r="D486" i="14"/>
  <c r="Z485" i="14"/>
  <c r="J485" i="14"/>
  <c r="G485" i="14"/>
  <c r="Z484" i="14"/>
  <c r="J484" i="14"/>
  <c r="G484" i="14"/>
  <c r="Z483" i="14"/>
  <c r="K483" i="14"/>
  <c r="J483" i="14" s="1"/>
  <c r="Z482" i="14"/>
  <c r="K482" i="14"/>
  <c r="J482" i="14" s="1"/>
  <c r="AB481" i="14"/>
  <c r="AA481" i="14"/>
  <c r="T481" i="14"/>
  <c r="S481" i="14"/>
  <c r="S476" i="14" s="1"/>
  <c r="S475" i="14" s="1"/>
  <c r="R481" i="14"/>
  <c r="R476" i="14" s="1"/>
  <c r="R475" i="14" s="1"/>
  <c r="P481" i="14"/>
  <c r="P476" i="14" s="1"/>
  <c r="P475" i="14" s="1"/>
  <c r="N481" i="14"/>
  <c r="N476" i="14" s="1"/>
  <c r="N475" i="14" s="1"/>
  <c r="M481" i="14"/>
  <c r="M476" i="14" s="1"/>
  <c r="M475" i="14" s="1"/>
  <c r="L481" i="14"/>
  <c r="L476" i="14" s="1"/>
  <c r="L475" i="14" s="1"/>
  <c r="I481" i="14"/>
  <c r="H481" i="14"/>
  <c r="G481" i="14"/>
  <c r="F481" i="14"/>
  <c r="E481" i="14"/>
  <c r="D481" i="14"/>
  <c r="Z480" i="14"/>
  <c r="J480" i="14"/>
  <c r="G480" i="14"/>
  <c r="Z479" i="14"/>
  <c r="J479" i="14"/>
  <c r="G479" i="14"/>
  <c r="AB478" i="14"/>
  <c r="AA478" i="14"/>
  <c r="T478" i="14"/>
  <c r="K478" i="14"/>
  <c r="I478" i="14"/>
  <c r="I476" i="14" s="1"/>
  <c r="I475" i="14" s="1"/>
  <c r="H478" i="14"/>
  <c r="H476" i="14" s="1"/>
  <c r="F478" i="14"/>
  <c r="E478" i="14"/>
  <c r="D478" i="14"/>
  <c r="Z477" i="14"/>
  <c r="J477" i="14"/>
  <c r="G477" i="14"/>
  <c r="Z474" i="14"/>
  <c r="J474" i="14"/>
  <c r="J473" i="14" s="1"/>
  <c r="G474" i="14"/>
  <c r="G473" i="14" s="1"/>
  <c r="AB473" i="14"/>
  <c r="AA473" i="14"/>
  <c r="T473" i="14"/>
  <c r="K473" i="14"/>
  <c r="I473" i="14"/>
  <c r="H473" i="14"/>
  <c r="F473" i="14"/>
  <c r="E473" i="14"/>
  <c r="D473" i="14"/>
  <c r="Z472" i="14"/>
  <c r="J472" i="14"/>
  <c r="G472" i="14"/>
  <c r="Z471" i="14"/>
  <c r="J471" i="14"/>
  <c r="Z470" i="14"/>
  <c r="J470" i="14"/>
  <c r="G470" i="14"/>
  <c r="Z469" i="14"/>
  <c r="J469" i="14"/>
  <c r="G469" i="14"/>
  <c r="Z468" i="14"/>
  <c r="J468" i="14"/>
  <c r="J467" i="14" s="1"/>
  <c r="G468" i="14"/>
  <c r="G467" i="14" s="1"/>
  <c r="AB467" i="14"/>
  <c r="AA467" i="14"/>
  <c r="T467" i="14"/>
  <c r="K467" i="14"/>
  <c r="I467" i="14"/>
  <c r="H467" i="14"/>
  <c r="F467" i="14"/>
  <c r="E467" i="14"/>
  <c r="D467" i="14"/>
  <c r="Z466" i="14"/>
  <c r="J466" i="14"/>
  <c r="G466" i="14"/>
  <c r="Z465" i="14"/>
  <c r="J465" i="14"/>
  <c r="G465" i="14"/>
  <c r="Z464" i="14"/>
  <c r="J464" i="14"/>
  <c r="G464" i="14"/>
  <c r="Z463" i="14"/>
  <c r="J463" i="14"/>
  <c r="G463" i="14"/>
  <c r="Z462" i="14"/>
  <c r="J462" i="14"/>
  <c r="G462" i="14"/>
  <c r="Z461" i="14"/>
  <c r="J461" i="14"/>
  <c r="G461" i="14"/>
  <c r="Z460" i="14"/>
  <c r="J460" i="14"/>
  <c r="G460" i="14"/>
  <c r="Z459" i="14"/>
  <c r="J459" i="14"/>
  <c r="G459" i="14"/>
  <c r="G458" i="14" s="1"/>
  <c r="AA458" i="14"/>
  <c r="Z458" i="14" s="1"/>
  <c r="Y458" i="14"/>
  <c r="K458" i="14"/>
  <c r="H458" i="14"/>
  <c r="F458" i="14"/>
  <c r="E458" i="14"/>
  <c r="D458" i="14"/>
  <c r="Z457" i="14"/>
  <c r="J457" i="14"/>
  <c r="G457" i="14"/>
  <c r="Z456" i="14"/>
  <c r="G456" i="14"/>
  <c r="Z455" i="14"/>
  <c r="G455" i="14"/>
  <c r="Z454" i="14"/>
  <c r="G454" i="14"/>
  <c r="Z453" i="14"/>
  <c r="J453" i="14"/>
  <c r="G453" i="14"/>
  <c r="Z452" i="14"/>
  <c r="J452" i="14"/>
  <c r="G452" i="14"/>
  <c r="AB451" i="14"/>
  <c r="AB444" i="14" s="1"/>
  <c r="AB441" i="14" s="1"/>
  <c r="AA451" i="14"/>
  <c r="T451" i="14"/>
  <c r="T444" i="14" s="1"/>
  <c r="T441" i="14" s="1"/>
  <c r="K451" i="14"/>
  <c r="H451" i="14"/>
  <c r="G451" i="14" s="1"/>
  <c r="F451" i="14"/>
  <c r="E451" i="14"/>
  <c r="D451" i="14"/>
  <c r="D444" i="14" s="1"/>
  <c r="D441" i="14" s="1"/>
  <c r="Z450" i="14"/>
  <c r="J450" i="14"/>
  <c r="G450" i="14"/>
  <c r="Z449" i="14"/>
  <c r="J449" i="14"/>
  <c r="G449" i="14"/>
  <c r="Z448" i="14"/>
  <c r="J448" i="14"/>
  <c r="G448" i="14"/>
  <c r="Z447" i="14"/>
  <c r="J447" i="14"/>
  <c r="G447" i="14"/>
  <c r="Z446" i="14"/>
  <c r="J446" i="14"/>
  <c r="G446" i="14"/>
  <c r="Z445" i="14"/>
  <c r="J445" i="14"/>
  <c r="G445" i="14"/>
  <c r="Y444" i="14"/>
  <c r="Y441" i="14" s="1"/>
  <c r="I444" i="14"/>
  <c r="Z443" i="14"/>
  <c r="J443" i="14"/>
  <c r="G443" i="14"/>
  <c r="Z442" i="14"/>
  <c r="J442" i="14"/>
  <c r="G442" i="14"/>
  <c r="Z440" i="14"/>
  <c r="J440" i="14"/>
  <c r="Z439" i="14"/>
  <c r="J439" i="14"/>
  <c r="G439" i="14"/>
  <c r="G438" i="14" s="1"/>
  <c r="AB438" i="14"/>
  <c r="AA438" i="14"/>
  <c r="T438" i="14"/>
  <c r="K438" i="14"/>
  <c r="J438" i="14"/>
  <c r="I438" i="14"/>
  <c r="H438" i="14"/>
  <c r="F438" i="14"/>
  <c r="E438" i="14"/>
  <c r="D438" i="14"/>
  <c r="Z437" i="14"/>
  <c r="J437" i="14"/>
  <c r="G437" i="14"/>
  <c r="E437" i="14"/>
  <c r="Z436" i="14"/>
  <c r="J436" i="14"/>
  <c r="J435" i="14" s="1"/>
  <c r="G436" i="14"/>
  <c r="G435" i="14" s="1"/>
  <c r="E436" i="14"/>
  <c r="E435" i="14" s="1"/>
  <c r="AB435" i="14"/>
  <c r="AA435" i="14"/>
  <c r="T435" i="14"/>
  <c r="K435" i="14"/>
  <c r="I435" i="14"/>
  <c r="H435" i="14"/>
  <c r="F435" i="14"/>
  <c r="D435" i="14"/>
  <c r="Z434" i="14"/>
  <c r="J434" i="14"/>
  <c r="G434" i="14"/>
  <c r="E434" i="14"/>
  <c r="Z433" i="14"/>
  <c r="J433" i="14"/>
  <c r="J432" i="14" s="1"/>
  <c r="G433" i="14"/>
  <c r="G432" i="14" s="1"/>
  <c r="E433" i="14"/>
  <c r="E432" i="14" s="1"/>
  <c r="E431" i="14" s="1"/>
  <c r="AB432" i="14"/>
  <c r="AB431" i="14" s="1"/>
  <c r="AA432" i="14"/>
  <c r="T432" i="14"/>
  <c r="T431" i="14" s="1"/>
  <c r="K432" i="14"/>
  <c r="K431" i="14" s="1"/>
  <c r="I432" i="14"/>
  <c r="I431" i="14" s="1"/>
  <c r="H432" i="14"/>
  <c r="H431" i="14" s="1"/>
  <c r="F432" i="14"/>
  <c r="F431" i="14" s="1"/>
  <c r="D432" i="14"/>
  <c r="D431" i="14" s="1"/>
  <c r="Z430" i="14"/>
  <c r="K430" i="14"/>
  <c r="J430" i="14" s="1"/>
  <c r="AB429" i="14"/>
  <c r="AA429" i="14"/>
  <c r="T429" i="14"/>
  <c r="S429" i="14"/>
  <c r="R429" i="14"/>
  <c r="R423" i="14" s="1"/>
  <c r="P429" i="14"/>
  <c r="N429" i="14"/>
  <c r="N423" i="14" s="1"/>
  <c r="M429" i="14"/>
  <c r="L429" i="14"/>
  <c r="L423" i="14" s="1"/>
  <c r="K429" i="14"/>
  <c r="Z428" i="14"/>
  <c r="J428" i="14"/>
  <c r="G428" i="14"/>
  <c r="G427" i="14" s="1"/>
  <c r="AB427" i="14"/>
  <c r="AA427" i="14"/>
  <c r="T427" i="14"/>
  <c r="K427" i="14"/>
  <c r="J427" i="14"/>
  <c r="I427" i="14"/>
  <c r="H427" i="14"/>
  <c r="F427" i="14"/>
  <c r="E427" i="14"/>
  <c r="Z426" i="14"/>
  <c r="J426" i="14"/>
  <c r="G426" i="14"/>
  <c r="Z425" i="14"/>
  <c r="J425" i="14"/>
  <c r="G425" i="14"/>
  <c r="AB424" i="14"/>
  <c r="AA424" i="14"/>
  <c r="AA511" i="14" s="1"/>
  <c r="T424" i="14"/>
  <c r="T423" i="14" s="1"/>
  <c r="K424" i="14"/>
  <c r="I424" i="14"/>
  <c r="I423" i="14" s="1"/>
  <c r="H424" i="14"/>
  <c r="H423" i="14" s="1"/>
  <c r="F424" i="14"/>
  <c r="E424" i="14"/>
  <c r="E423" i="14" s="1"/>
  <c r="D424" i="14"/>
  <c r="D423" i="14" s="1"/>
  <c r="Y423" i="14"/>
  <c r="X423" i="14"/>
  <c r="W423" i="14"/>
  <c r="V423" i="14"/>
  <c r="U423" i="14"/>
  <c r="S423" i="14"/>
  <c r="P423" i="14"/>
  <c r="M423" i="14"/>
  <c r="Z422" i="14"/>
  <c r="K422" i="14"/>
  <c r="J422" i="14" s="1"/>
  <c r="Z421" i="14"/>
  <c r="K421" i="14"/>
  <c r="J421" i="14" s="1"/>
  <c r="Z420" i="14"/>
  <c r="K420" i="14"/>
  <c r="J420" i="14" s="1"/>
  <c r="Z419" i="14"/>
  <c r="T419" i="14"/>
  <c r="S419" i="14"/>
  <c r="S407" i="14" s="1"/>
  <c r="R419" i="14"/>
  <c r="R407" i="14" s="1"/>
  <c r="P419" i="14"/>
  <c r="N419" i="14"/>
  <c r="M419" i="14"/>
  <c r="M407" i="14" s="1"/>
  <c r="L419" i="14"/>
  <c r="L407" i="14" s="1"/>
  <c r="I419" i="14"/>
  <c r="H419" i="14"/>
  <c r="G419" i="14"/>
  <c r="F419" i="14"/>
  <c r="E419" i="14"/>
  <c r="D419" i="14"/>
  <c r="Z418" i="14"/>
  <c r="J418" i="14"/>
  <c r="G418" i="14"/>
  <c r="Z417" i="14"/>
  <c r="J417" i="14"/>
  <c r="G417" i="14"/>
  <c r="Z416" i="14"/>
  <c r="J416" i="14"/>
  <c r="G416" i="14"/>
  <c r="AB415" i="14"/>
  <c r="AA415" i="14"/>
  <c r="AA515" i="14" s="1"/>
  <c r="T415" i="14"/>
  <c r="K415" i="14"/>
  <c r="I415" i="14"/>
  <c r="H415" i="14"/>
  <c r="F415" i="14"/>
  <c r="E415" i="14"/>
  <c r="D415" i="14"/>
  <c r="Z414" i="14"/>
  <c r="J414" i="14"/>
  <c r="G414" i="14"/>
  <c r="Z413" i="14"/>
  <c r="J413" i="14"/>
  <c r="Z412" i="14"/>
  <c r="J412" i="14"/>
  <c r="G412" i="14"/>
  <c r="Z411" i="14"/>
  <c r="J411" i="14"/>
  <c r="Z410" i="14"/>
  <c r="J410" i="14"/>
  <c r="G410" i="14"/>
  <c r="Z409" i="14"/>
  <c r="J409" i="14"/>
  <c r="G409" i="14"/>
  <c r="AB408" i="14"/>
  <c r="T408" i="14"/>
  <c r="N408" i="14"/>
  <c r="K408" i="14"/>
  <c r="I408" i="14"/>
  <c r="H408" i="14"/>
  <c r="F408" i="14"/>
  <c r="E408" i="14"/>
  <c r="D408" i="14"/>
  <c r="P407" i="14"/>
  <c r="Z405" i="14"/>
  <c r="J405" i="14"/>
  <c r="G405" i="14"/>
  <c r="Z404" i="14"/>
  <c r="J404" i="14"/>
  <c r="G404" i="14"/>
  <c r="D404" i="14"/>
  <c r="Z403" i="14"/>
  <c r="J403" i="14"/>
  <c r="Z402" i="14"/>
  <c r="K402" i="14"/>
  <c r="J402" i="14" s="1"/>
  <c r="G402" i="14"/>
  <c r="Z401" i="14"/>
  <c r="K401" i="14"/>
  <c r="J401" i="14" s="1"/>
  <c r="G401" i="14"/>
  <c r="Z400" i="14"/>
  <c r="K400" i="14"/>
  <c r="J400" i="14" s="1"/>
  <c r="G400" i="14"/>
  <c r="AB399" i="14"/>
  <c r="AA399" i="14"/>
  <c r="T399" i="14"/>
  <c r="S399" i="14"/>
  <c r="S360" i="14" s="1"/>
  <c r="R399" i="14"/>
  <c r="R360" i="14" s="1"/>
  <c r="O399" i="14"/>
  <c r="O360" i="14" s="1"/>
  <c r="N399" i="14"/>
  <c r="M399" i="14"/>
  <c r="M360" i="14" s="1"/>
  <c r="L399" i="14"/>
  <c r="I399" i="14"/>
  <c r="H399" i="14"/>
  <c r="F399" i="14"/>
  <c r="D399" i="14"/>
  <c r="Z398" i="14"/>
  <c r="J398" i="14"/>
  <c r="G398" i="14"/>
  <c r="Z397" i="14"/>
  <c r="J397" i="14"/>
  <c r="G397" i="14"/>
  <c r="Z396" i="14"/>
  <c r="J396" i="14"/>
  <c r="G396" i="14"/>
  <c r="Z395" i="14"/>
  <c r="Z394" i="14"/>
  <c r="T394" i="14"/>
  <c r="K394" i="14"/>
  <c r="J394" i="14"/>
  <c r="I394" i="14"/>
  <c r="H394" i="14"/>
  <c r="F394" i="14"/>
  <c r="E394" i="14"/>
  <c r="Z393" i="14"/>
  <c r="J393" i="14"/>
  <c r="G393" i="14"/>
  <c r="Z392" i="14"/>
  <c r="J392" i="14"/>
  <c r="G392" i="14"/>
  <c r="Z391" i="14"/>
  <c r="J391" i="14"/>
  <c r="G391" i="14"/>
  <c r="Z390" i="14"/>
  <c r="J390" i="14"/>
  <c r="G390" i="14"/>
  <c r="Z389" i="14"/>
  <c r="J389" i="14"/>
  <c r="G389" i="14"/>
  <c r="Z388" i="14"/>
  <c r="T388" i="14"/>
  <c r="K388" i="14"/>
  <c r="I388" i="14"/>
  <c r="H388" i="14"/>
  <c r="F388" i="14"/>
  <c r="E388" i="14"/>
  <c r="Z387" i="14"/>
  <c r="J387" i="14"/>
  <c r="G387" i="14"/>
  <c r="Z386" i="14"/>
  <c r="J386" i="14"/>
  <c r="G386" i="14"/>
  <c r="Z385" i="14"/>
  <c r="J385" i="14"/>
  <c r="G385" i="14"/>
  <c r="Z384" i="14"/>
  <c r="T384" i="14"/>
  <c r="K384" i="14"/>
  <c r="I384" i="14"/>
  <c r="H384" i="14"/>
  <c r="F384" i="14"/>
  <c r="E384" i="14"/>
  <c r="Z383" i="14"/>
  <c r="J383" i="14"/>
  <c r="G383" i="14"/>
  <c r="Z382" i="14"/>
  <c r="G382" i="14"/>
  <c r="Z381" i="14"/>
  <c r="J381" i="14"/>
  <c r="G381" i="14"/>
  <c r="Z380" i="14"/>
  <c r="J380" i="14"/>
  <c r="G380" i="14"/>
  <c r="Z379" i="14"/>
  <c r="J379" i="14"/>
  <c r="G379" i="14"/>
  <c r="Z378" i="14"/>
  <c r="J378" i="14"/>
  <c r="G378" i="14"/>
  <c r="Z377" i="14"/>
  <c r="G377" i="14"/>
  <c r="Z376" i="14"/>
  <c r="J376" i="14"/>
  <c r="G376" i="14"/>
  <c r="Z375" i="14"/>
  <c r="T375" i="14"/>
  <c r="I375" i="14"/>
  <c r="H375" i="14"/>
  <c r="F375" i="14"/>
  <c r="E375" i="14"/>
  <c r="Z374" i="14"/>
  <c r="J374" i="14"/>
  <c r="G374" i="14"/>
  <c r="Z373" i="14"/>
  <c r="J373" i="14"/>
  <c r="G373" i="14"/>
  <c r="Z372" i="14"/>
  <c r="K372" i="14"/>
  <c r="I372" i="14"/>
  <c r="H372" i="14"/>
  <c r="F372" i="14"/>
  <c r="E372" i="14"/>
  <c r="Z371" i="14"/>
  <c r="J371" i="14"/>
  <c r="G371" i="14"/>
  <c r="Z370" i="14"/>
  <c r="J370" i="14"/>
  <c r="G370" i="14"/>
  <c r="Z369" i="14"/>
  <c r="J369" i="14"/>
  <c r="G369" i="14"/>
  <c r="AB368" i="14"/>
  <c r="AA368" i="14"/>
  <c r="T368" i="14"/>
  <c r="K368" i="14"/>
  <c r="I368" i="14"/>
  <c r="G368" i="14" s="1"/>
  <c r="F368" i="14"/>
  <c r="E368" i="14"/>
  <c r="Z367" i="14"/>
  <c r="Z366" i="14"/>
  <c r="J366" i="14"/>
  <c r="G366" i="14"/>
  <c r="E366" i="14"/>
  <c r="Z365" i="14"/>
  <c r="J365" i="14"/>
  <c r="G365" i="14"/>
  <c r="Z364" i="14"/>
  <c r="J364" i="14"/>
  <c r="G364" i="14"/>
  <c r="Z363" i="14"/>
  <c r="J363" i="14"/>
  <c r="Z362" i="14"/>
  <c r="J362" i="14"/>
  <c r="G362" i="14"/>
  <c r="AB361" i="14"/>
  <c r="AA361" i="14"/>
  <c r="T361" i="14"/>
  <c r="K361" i="14"/>
  <c r="I361" i="14"/>
  <c r="H361" i="14"/>
  <c r="H360" i="14" s="1"/>
  <c r="H359" i="14" s="1"/>
  <c r="F361" i="14"/>
  <c r="F360" i="14" s="1"/>
  <c r="F359" i="14" s="1"/>
  <c r="E361" i="14"/>
  <c r="D361" i="14"/>
  <c r="Q360" i="14"/>
  <c r="P360" i="14"/>
  <c r="N360" i="14"/>
  <c r="L360" i="14"/>
  <c r="Z358" i="14"/>
  <c r="J358" i="14"/>
  <c r="G358" i="14"/>
  <c r="Z357" i="14"/>
  <c r="J357" i="14"/>
  <c r="G357" i="14"/>
  <c r="Z356" i="14"/>
  <c r="K356" i="14"/>
  <c r="J356" i="14" s="1"/>
  <c r="G356" i="14"/>
  <c r="Z355" i="14"/>
  <c r="K355" i="14"/>
  <c r="J355" i="14" s="1"/>
  <c r="G355" i="14"/>
  <c r="AB354" i="14"/>
  <c r="AA354" i="14"/>
  <c r="T354" i="14"/>
  <c r="R354" i="14"/>
  <c r="O354" i="14"/>
  <c r="N354" i="14"/>
  <c r="M354" i="14"/>
  <c r="L354" i="14"/>
  <c r="I354" i="14"/>
  <c r="H354" i="14"/>
  <c r="F354" i="14"/>
  <c r="E354" i="14"/>
  <c r="D354" i="14"/>
  <c r="Z353" i="14"/>
  <c r="J353" i="14"/>
  <c r="G353" i="14"/>
  <c r="E353" i="14"/>
  <c r="Z352" i="14"/>
  <c r="J352" i="14"/>
  <c r="G352" i="14"/>
  <c r="Z351" i="14"/>
  <c r="J351" i="14"/>
  <c r="G351" i="14"/>
  <c r="AB350" i="14"/>
  <c r="AA350" i="14"/>
  <c r="Z350" i="14" s="1"/>
  <c r="T350" i="14"/>
  <c r="K350" i="14"/>
  <c r="I350" i="14"/>
  <c r="H350" i="14"/>
  <c r="F350" i="14"/>
  <c r="E350" i="14"/>
  <c r="D350" i="14"/>
  <c r="Z349" i="14"/>
  <c r="Z348" i="14"/>
  <c r="G348" i="14"/>
  <c r="Z347" i="14"/>
  <c r="J347" i="14"/>
  <c r="G347" i="14"/>
  <c r="Z346" i="14"/>
  <c r="J346" i="14"/>
  <c r="G346" i="14"/>
  <c r="Z345" i="14"/>
  <c r="J345" i="14"/>
  <c r="G345" i="14"/>
  <c r="Z344" i="14"/>
  <c r="T344" i="14"/>
  <c r="K344" i="14"/>
  <c r="I344" i="14"/>
  <c r="H344" i="14"/>
  <c r="F344" i="14"/>
  <c r="E344" i="14"/>
  <c r="D344" i="14"/>
  <c r="Z343" i="14"/>
  <c r="J343" i="14"/>
  <c r="G343" i="14"/>
  <c r="Z342" i="14"/>
  <c r="J342" i="14"/>
  <c r="G342" i="14"/>
  <c r="Z341" i="14"/>
  <c r="J341" i="14"/>
  <c r="G341" i="14"/>
  <c r="Z340" i="14"/>
  <c r="J340" i="14"/>
  <c r="G340" i="14"/>
  <c r="Z339" i="14"/>
  <c r="J339" i="14"/>
  <c r="G339" i="14"/>
  <c r="Z338" i="14"/>
  <c r="I338" i="14"/>
  <c r="H338" i="14"/>
  <c r="F338" i="14"/>
  <c r="E338" i="14"/>
  <c r="D338" i="14"/>
  <c r="Z337" i="14"/>
  <c r="J337" i="14"/>
  <c r="G337" i="14"/>
  <c r="Z336" i="14"/>
  <c r="K336" i="14"/>
  <c r="J336" i="14" s="1"/>
  <c r="G336" i="14"/>
  <c r="Z335" i="14"/>
  <c r="K335" i="14"/>
  <c r="J335" i="14" s="1"/>
  <c r="G335" i="14"/>
  <c r="Z334" i="14"/>
  <c r="K334" i="14"/>
  <c r="J334" i="14" s="1"/>
  <c r="G334" i="14"/>
  <c r="Z333" i="14"/>
  <c r="K333" i="14"/>
  <c r="J333" i="14" s="1"/>
  <c r="G333" i="14"/>
  <c r="Z332" i="14"/>
  <c r="K332" i="14"/>
  <c r="J332" i="14" s="1"/>
  <c r="G332" i="14"/>
  <c r="Z331" i="14"/>
  <c r="K331" i="14"/>
  <c r="J331" i="14" s="1"/>
  <c r="G331" i="14"/>
  <c r="Z330" i="14"/>
  <c r="K330" i="14"/>
  <c r="J330" i="14" s="1"/>
  <c r="G330" i="14"/>
  <c r="Z329" i="14"/>
  <c r="K329" i="14"/>
  <c r="J329" i="14" s="1"/>
  <c r="G329" i="14"/>
  <c r="Z328" i="14"/>
  <c r="K328" i="14"/>
  <c r="J328" i="14" s="1"/>
  <c r="G328" i="14"/>
  <c r="Z327" i="14"/>
  <c r="K327" i="14"/>
  <c r="J327" i="14" s="1"/>
  <c r="G327" i="14"/>
  <c r="Z326" i="14"/>
  <c r="K326" i="14"/>
  <c r="J326" i="14" s="1"/>
  <c r="G326" i="14"/>
  <c r="AB325" i="14"/>
  <c r="AA325" i="14"/>
  <c r="AA324" i="14" s="1"/>
  <c r="T325" i="14"/>
  <c r="S325" i="14"/>
  <c r="S324" i="14" s="1"/>
  <c r="R325" i="14"/>
  <c r="O325" i="14"/>
  <c r="O324" i="14" s="1"/>
  <c r="N325" i="14"/>
  <c r="M325" i="14"/>
  <c r="M324" i="14" s="1"/>
  <c r="L325" i="14"/>
  <c r="I325" i="14"/>
  <c r="H325" i="14"/>
  <c r="F325" i="14"/>
  <c r="E325" i="14"/>
  <c r="D325" i="14"/>
  <c r="Z323" i="14"/>
  <c r="K323" i="14"/>
  <c r="J323" i="14" s="1"/>
  <c r="G323" i="14"/>
  <c r="Z322" i="14"/>
  <c r="J322" i="14"/>
  <c r="G322" i="14"/>
  <c r="Z321" i="14"/>
  <c r="J321" i="14"/>
  <c r="G321" i="14"/>
  <c r="Z320" i="14"/>
  <c r="J320" i="14"/>
  <c r="G320" i="14"/>
  <c r="Z319" i="14"/>
  <c r="J319" i="14"/>
  <c r="G319" i="14"/>
  <c r="Z318" i="14"/>
  <c r="J318" i="14"/>
  <c r="G318" i="14"/>
  <c r="Z317" i="14"/>
  <c r="J317" i="14"/>
  <c r="G317" i="14"/>
  <c r="Z316" i="14"/>
  <c r="J316" i="14"/>
  <c r="G316" i="14"/>
  <c r="Z315" i="14"/>
  <c r="J315" i="14"/>
  <c r="G315" i="14"/>
  <c r="Z314" i="14"/>
  <c r="J314" i="14"/>
  <c r="G314" i="14"/>
  <c r="Z313" i="14"/>
  <c r="K313" i="14"/>
  <c r="H313" i="14"/>
  <c r="G313" i="14" s="1"/>
  <c r="F313" i="14"/>
  <c r="E313" i="14"/>
  <c r="Z312" i="14"/>
  <c r="Z311" i="14"/>
  <c r="T311" i="14"/>
  <c r="J311" i="14" s="1"/>
  <c r="G311" i="14"/>
  <c r="Z310" i="14"/>
  <c r="J310" i="14"/>
  <c r="G310" i="14"/>
  <c r="Z309" i="14"/>
  <c r="J309" i="14"/>
  <c r="G309" i="14"/>
  <c r="Z308" i="14"/>
  <c r="J308" i="14"/>
  <c r="G308" i="14"/>
  <c r="Z307" i="14"/>
  <c r="J307" i="14"/>
  <c r="G307" i="14"/>
  <c r="Z306" i="14"/>
  <c r="J306" i="14"/>
  <c r="G306" i="14"/>
  <c r="Z305" i="14"/>
  <c r="J305" i="14"/>
  <c r="G305" i="14"/>
  <c r="Z304" i="14"/>
  <c r="J304" i="14"/>
  <c r="G304" i="14"/>
  <c r="Z303" i="14"/>
  <c r="J303" i="14"/>
  <c r="G303" i="14"/>
  <c r="Z302" i="14"/>
  <c r="J302" i="14"/>
  <c r="G302" i="14"/>
  <c r="Z301" i="14"/>
  <c r="J301" i="14"/>
  <c r="G301" i="14"/>
  <c r="Z300" i="14"/>
  <c r="J300" i="14"/>
  <c r="G300" i="14"/>
  <c r="Z299" i="14"/>
  <c r="J299" i="14"/>
  <c r="G299" i="14"/>
  <c r="Z298" i="14"/>
  <c r="J298" i="14"/>
  <c r="G298" i="14"/>
  <c r="Z297" i="14"/>
  <c r="J297" i="14"/>
  <c r="G297" i="14"/>
  <c r="Z296" i="14"/>
  <c r="J296" i="14"/>
  <c r="G296" i="14"/>
  <c r="Z295" i="14"/>
  <c r="J295" i="14"/>
  <c r="G295" i="14"/>
  <c r="Z294" i="14"/>
  <c r="J294" i="14"/>
  <c r="G294" i="14"/>
  <c r="Z293" i="14"/>
  <c r="J293" i="14"/>
  <c r="G293" i="14"/>
  <c r="Z292" i="14"/>
  <c r="J292" i="14"/>
  <c r="G292" i="14"/>
  <c r="Z291" i="14"/>
  <c r="J291" i="14"/>
  <c r="G291" i="14"/>
  <c r="Z290" i="14"/>
  <c r="J290" i="14"/>
  <c r="G290" i="14"/>
  <c r="Z289" i="14"/>
  <c r="T289" i="14"/>
  <c r="I289" i="14"/>
  <c r="G289" i="14" s="1"/>
  <c r="F289" i="14"/>
  <c r="F285" i="14" s="1"/>
  <c r="E289" i="14"/>
  <c r="E285" i="14" s="1"/>
  <c r="D289" i="14"/>
  <c r="D285" i="14" s="1"/>
  <c r="Z288" i="14"/>
  <c r="J288" i="14"/>
  <c r="G288" i="14"/>
  <c r="Z287" i="14"/>
  <c r="J287" i="14"/>
  <c r="G287" i="14"/>
  <c r="Z286" i="14"/>
  <c r="J286" i="14"/>
  <c r="G286" i="14"/>
  <c r="AB285" i="14"/>
  <c r="AA285" i="14"/>
  <c r="S285" i="14"/>
  <c r="R285" i="14"/>
  <c r="Q285" i="14"/>
  <c r="P285" i="14"/>
  <c r="O285" i="14"/>
  <c r="N285" i="14"/>
  <c r="M285" i="14"/>
  <c r="L285" i="14"/>
  <c r="K285" i="14"/>
  <c r="H285" i="14"/>
  <c r="Z283" i="14"/>
  <c r="T283" i="14"/>
  <c r="G283" i="14"/>
  <c r="Z282" i="14"/>
  <c r="T282" i="14"/>
  <c r="J282" i="14" s="1"/>
  <c r="G282" i="14"/>
  <c r="Z281" i="14"/>
  <c r="T281" i="14"/>
  <c r="J281" i="14" s="1"/>
  <c r="G281" i="14"/>
  <c r="Z280" i="14"/>
  <c r="T280" i="14"/>
  <c r="J280" i="14" s="1"/>
  <c r="G280" i="14"/>
  <c r="AB279" i="14"/>
  <c r="AA279" i="14"/>
  <c r="T279" i="14"/>
  <c r="R279" i="14"/>
  <c r="O279" i="14"/>
  <c r="N279" i="14"/>
  <c r="M279" i="14"/>
  <c r="L279" i="14"/>
  <c r="K279" i="14"/>
  <c r="J279" i="14" s="1"/>
  <c r="I279" i="14"/>
  <c r="H279" i="14"/>
  <c r="F279" i="14"/>
  <c r="E279" i="14"/>
  <c r="D279" i="14"/>
  <c r="Z278" i="14"/>
  <c r="T278" i="14"/>
  <c r="J278" i="14" s="1"/>
  <c r="G278" i="14"/>
  <c r="Z277" i="14"/>
  <c r="T277" i="14"/>
  <c r="J277" i="14" s="1"/>
  <c r="G277" i="14"/>
  <c r="Z276" i="14"/>
  <c r="T276" i="14"/>
  <c r="K276" i="14"/>
  <c r="G276" i="14"/>
  <c r="AB275" i="14"/>
  <c r="AA275" i="14"/>
  <c r="T275" i="14"/>
  <c r="R275" i="14"/>
  <c r="O275" i="14"/>
  <c r="N275" i="14"/>
  <c r="M275" i="14"/>
  <c r="L275" i="14"/>
  <c r="K275" i="14"/>
  <c r="J275" i="14" s="1"/>
  <c r="I275" i="14"/>
  <c r="H275" i="14"/>
  <c r="F275" i="14"/>
  <c r="E275" i="14"/>
  <c r="D275" i="14"/>
  <c r="Z274" i="14"/>
  <c r="T274" i="14"/>
  <c r="K274" i="14"/>
  <c r="G274" i="14"/>
  <c r="Z273" i="14"/>
  <c r="T273" i="14"/>
  <c r="K273" i="14"/>
  <c r="G273" i="14"/>
  <c r="Z272" i="14"/>
  <c r="T272" i="14"/>
  <c r="J272" i="14" s="1"/>
  <c r="G272" i="14"/>
  <c r="Z271" i="14"/>
  <c r="T271" i="14"/>
  <c r="K271" i="14"/>
  <c r="G271" i="14"/>
  <c r="Z270" i="14"/>
  <c r="T270" i="14"/>
  <c r="K270" i="14"/>
  <c r="G270" i="14"/>
  <c r="Z269" i="14"/>
  <c r="T269" i="14"/>
  <c r="K269" i="14"/>
  <c r="G269" i="14"/>
  <c r="Z268" i="14"/>
  <c r="T268" i="14"/>
  <c r="K268" i="14"/>
  <c r="G268" i="14"/>
  <c r="Z267" i="14"/>
  <c r="T267" i="14"/>
  <c r="K267" i="14"/>
  <c r="G267" i="14"/>
  <c r="AB266" i="14"/>
  <c r="AA266" i="14"/>
  <c r="W266" i="14"/>
  <c r="R266" i="14"/>
  <c r="O266" i="14"/>
  <c r="N266" i="14"/>
  <c r="M266" i="14"/>
  <c r="L266" i="14"/>
  <c r="I266" i="14"/>
  <c r="H266" i="14"/>
  <c r="F266" i="14"/>
  <c r="E266" i="14"/>
  <c r="D266" i="14"/>
  <c r="Z265" i="14"/>
  <c r="Z264" i="14"/>
  <c r="T264" i="14"/>
  <c r="J264" i="14" s="1"/>
  <c r="G264" i="14"/>
  <c r="Z263" i="14"/>
  <c r="J263" i="14"/>
  <c r="G263" i="14"/>
  <c r="Z262" i="14"/>
  <c r="T262" i="14"/>
  <c r="J262" i="14" s="1"/>
  <c r="J261" i="14" s="1"/>
  <c r="G262" i="14"/>
  <c r="G261" i="14" s="1"/>
  <c r="Z261" i="14"/>
  <c r="T261" i="14"/>
  <c r="K261" i="14"/>
  <c r="I261" i="14"/>
  <c r="H261" i="14"/>
  <c r="F261" i="14"/>
  <c r="E261" i="14"/>
  <c r="Z260" i="14"/>
  <c r="T260" i="14"/>
  <c r="J260" i="14" s="1"/>
  <c r="G260" i="14"/>
  <c r="Z259" i="14"/>
  <c r="T259" i="14"/>
  <c r="J259" i="14" s="1"/>
  <c r="G259" i="14"/>
  <c r="Z258" i="14"/>
  <c r="T258" i="14"/>
  <c r="J258" i="14" s="1"/>
  <c r="G258" i="14"/>
  <c r="Z257" i="14"/>
  <c r="T257" i="14"/>
  <c r="J257" i="14" s="1"/>
  <c r="G257" i="14"/>
  <c r="Z256" i="14"/>
  <c r="T256" i="14"/>
  <c r="J256" i="14" s="1"/>
  <c r="G256" i="14"/>
  <c r="Z255" i="14"/>
  <c r="T255" i="14"/>
  <c r="J255" i="14" s="1"/>
  <c r="G255" i="14"/>
  <c r="Z254" i="14"/>
  <c r="T254" i="14"/>
  <c r="J254" i="14" s="1"/>
  <c r="G254" i="14"/>
  <c r="Z253" i="14"/>
  <c r="T253" i="14"/>
  <c r="J253" i="14" s="1"/>
  <c r="G253" i="14"/>
  <c r="Z252" i="14"/>
  <c r="T252" i="14"/>
  <c r="K252" i="14"/>
  <c r="I252" i="14"/>
  <c r="H252" i="14"/>
  <c r="F252" i="14"/>
  <c r="E252" i="14"/>
  <c r="Z251" i="14"/>
  <c r="Z250" i="14"/>
  <c r="T250" i="14"/>
  <c r="J250" i="14" s="1"/>
  <c r="G250" i="14"/>
  <c r="Z249" i="14"/>
  <c r="T249" i="14"/>
  <c r="J249" i="14" s="1"/>
  <c r="G249" i="14"/>
  <c r="Z248" i="14"/>
  <c r="T248" i="14"/>
  <c r="J248" i="14" s="1"/>
  <c r="G248" i="14"/>
  <c r="Z247" i="14"/>
  <c r="T247" i="14"/>
  <c r="J247" i="14" s="1"/>
  <c r="G247" i="14"/>
  <c r="Z246" i="14"/>
  <c r="T246" i="14"/>
  <c r="J246" i="14" s="1"/>
  <c r="G246" i="14"/>
  <c r="Z245" i="14"/>
  <c r="T245" i="14"/>
  <c r="J245" i="14" s="1"/>
  <c r="G245" i="14"/>
  <c r="Z244" i="14"/>
  <c r="T244" i="14"/>
  <c r="J244" i="14" s="1"/>
  <c r="G244" i="14"/>
  <c r="Z243" i="14"/>
  <c r="T243" i="14"/>
  <c r="G243" i="14"/>
  <c r="Z242" i="14"/>
  <c r="K242" i="14"/>
  <c r="I242" i="14"/>
  <c r="H242" i="14"/>
  <c r="F242" i="14"/>
  <c r="E242" i="14"/>
  <c r="D242" i="14"/>
  <c r="Z241" i="14"/>
  <c r="T241" i="14"/>
  <c r="J241" i="14" s="1"/>
  <c r="G241" i="14"/>
  <c r="Z240" i="14"/>
  <c r="T240" i="14"/>
  <c r="J240" i="14" s="1"/>
  <c r="G240" i="14"/>
  <c r="Z239" i="14"/>
  <c r="T239" i="14"/>
  <c r="J239" i="14" s="1"/>
  <c r="G239" i="14"/>
  <c r="AA238" i="14"/>
  <c r="Z238" i="14" s="1"/>
  <c r="T238" i="14"/>
  <c r="K238" i="14"/>
  <c r="E238" i="14"/>
  <c r="Z237" i="14"/>
  <c r="T237" i="14"/>
  <c r="J237" i="14" s="1"/>
  <c r="G237" i="14"/>
  <c r="Z236" i="14"/>
  <c r="T236" i="14"/>
  <c r="J236" i="14" s="1"/>
  <c r="G236" i="14"/>
  <c r="Z235" i="14"/>
  <c r="T235" i="14"/>
  <c r="J235" i="14" s="1"/>
  <c r="G235" i="14"/>
  <c r="AB234" i="14"/>
  <c r="AA234" i="14"/>
  <c r="T234" i="14"/>
  <c r="K234" i="14"/>
  <c r="I234" i="14"/>
  <c r="H234" i="14"/>
  <c r="F234" i="14"/>
  <c r="E234" i="14"/>
  <c r="D234" i="14"/>
  <c r="Z233" i="14"/>
  <c r="J233" i="14"/>
  <c r="G233" i="14"/>
  <c r="Z232" i="14"/>
  <c r="T232" i="14"/>
  <c r="J232" i="14" s="1"/>
  <c r="G232" i="14"/>
  <c r="Z231" i="14"/>
  <c r="T231" i="14"/>
  <c r="G231" i="14"/>
  <c r="Z230" i="14"/>
  <c r="T230" i="14"/>
  <c r="J230" i="14" s="1"/>
  <c r="G230" i="14"/>
  <c r="Z229" i="14"/>
  <c r="T229" i="14"/>
  <c r="G229" i="14"/>
  <c r="AB228" i="14"/>
  <c r="Z228" i="14" s="1"/>
  <c r="X228" i="14"/>
  <c r="W228" i="14"/>
  <c r="V228" i="14"/>
  <c r="U228" i="14"/>
  <c r="K228" i="14"/>
  <c r="I228" i="14"/>
  <c r="H228" i="14"/>
  <c r="F228" i="14"/>
  <c r="E228" i="14"/>
  <c r="D228" i="14"/>
  <c r="Z227" i="14"/>
  <c r="T227" i="14"/>
  <c r="J227" i="14" s="1"/>
  <c r="G227" i="14"/>
  <c r="Z226" i="14"/>
  <c r="T226" i="14"/>
  <c r="J226" i="14" s="1"/>
  <c r="G226" i="14"/>
  <c r="Z225" i="14"/>
  <c r="T225" i="14"/>
  <c r="J225" i="14" s="1"/>
  <c r="G225" i="14"/>
  <c r="Z224" i="14"/>
  <c r="T224" i="14"/>
  <c r="J224" i="14" s="1"/>
  <c r="G224" i="14"/>
  <c r="Z223" i="14"/>
  <c r="T223" i="14"/>
  <c r="J223" i="14" s="1"/>
  <c r="G223" i="14"/>
  <c r="Z222" i="14"/>
  <c r="T222" i="14"/>
  <c r="J222" i="14" s="1"/>
  <c r="G222" i="14"/>
  <c r="Z221" i="14"/>
  <c r="T221" i="14"/>
  <c r="J221" i="14" s="1"/>
  <c r="G221" i="14"/>
  <c r="Z220" i="14"/>
  <c r="T220" i="14"/>
  <c r="J220" i="14" s="1"/>
  <c r="G220" i="14"/>
  <c r="Z219" i="14"/>
  <c r="T219" i="14"/>
  <c r="J219" i="14" s="1"/>
  <c r="G219" i="14"/>
  <c r="AB218" i="14"/>
  <c r="AA218" i="14"/>
  <c r="AA217" i="14" s="1"/>
  <c r="Y218" i="14"/>
  <c r="X218" i="14"/>
  <c r="X217" i="14" s="1"/>
  <c r="W218" i="14"/>
  <c r="V218" i="14"/>
  <c r="U218" i="14"/>
  <c r="T218" i="14"/>
  <c r="S218" i="14"/>
  <c r="R218" i="14"/>
  <c r="R217" i="14" s="1"/>
  <c r="Q218" i="14"/>
  <c r="P218" i="14"/>
  <c r="P217" i="14" s="1"/>
  <c r="O218" i="14"/>
  <c r="N218" i="14"/>
  <c r="N217" i="14" s="1"/>
  <c r="M218" i="14"/>
  <c r="L218" i="14"/>
  <c r="L217" i="14" s="1"/>
  <c r="K218" i="14"/>
  <c r="I218" i="14"/>
  <c r="I217" i="14" s="1"/>
  <c r="H218" i="14"/>
  <c r="G218" i="14"/>
  <c r="F218" i="14"/>
  <c r="E218" i="14"/>
  <c r="E217" i="14" s="1"/>
  <c r="D218" i="14"/>
  <c r="AB217" i="14"/>
  <c r="Y217" i="14"/>
  <c r="V217" i="14"/>
  <c r="U217" i="14"/>
  <c r="S217" i="14"/>
  <c r="Q217" i="14"/>
  <c r="O217" i="14"/>
  <c r="Z215" i="14"/>
  <c r="T215" i="14"/>
  <c r="J215" i="14" s="1"/>
  <c r="Z214" i="14"/>
  <c r="T214" i="14"/>
  <c r="K214" i="14"/>
  <c r="Z213" i="14"/>
  <c r="T213" i="14"/>
  <c r="K213" i="14"/>
  <c r="Z212" i="14"/>
  <c r="T212" i="14"/>
  <c r="K212" i="14"/>
  <c r="Z211" i="14"/>
  <c r="T211" i="14"/>
  <c r="K211" i="14"/>
  <c r="Z210" i="14"/>
  <c r="T210" i="14"/>
  <c r="K210" i="14"/>
  <c r="Z209" i="14"/>
  <c r="T209" i="14"/>
  <c r="K209" i="14"/>
  <c r="Z208" i="14"/>
  <c r="T208" i="14"/>
  <c r="K208" i="14"/>
  <c r="Z207" i="14"/>
  <c r="T207" i="14"/>
  <c r="K207" i="14"/>
  <c r="Z206" i="14"/>
  <c r="T206" i="14"/>
  <c r="K206" i="14"/>
  <c r="Z205" i="14"/>
  <c r="T205" i="14"/>
  <c r="K205" i="14"/>
  <c r="Z204" i="14"/>
  <c r="T204" i="14"/>
  <c r="K204" i="14"/>
  <c r="Z203" i="14"/>
  <c r="T203" i="14"/>
  <c r="K203" i="14"/>
  <c r="AB202" i="14"/>
  <c r="AA202" i="14"/>
  <c r="W202" i="14"/>
  <c r="V202" i="14"/>
  <c r="R202" i="14"/>
  <c r="O202" i="14"/>
  <c r="N202" i="14"/>
  <c r="M202" i="14"/>
  <c r="L202" i="14"/>
  <c r="I202" i="14"/>
  <c r="H202" i="14"/>
  <c r="G202" i="14"/>
  <c r="F202" i="14"/>
  <c r="E202" i="14"/>
  <c r="D202" i="14"/>
  <c r="Z201" i="14"/>
  <c r="J201" i="14"/>
  <c r="G201" i="14"/>
  <c r="Z200" i="14"/>
  <c r="J200" i="14"/>
  <c r="G200" i="14"/>
  <c r="Z199" i="14"/>
  <c r="T199" i="14"/>
  <c r="J199" i="14" s="1"/>
  <c r="G199" i="14"/>
  <c r="Z198" i="14"/>
  <c r="Z197" i="14"/>
  <c r="T197" i="14"/>
  <c r="J197" i="14" s="1"/>
  <c r="G197" i="14"/>
  <c r="Z196" i="14"/>
  <c r="T196" i="14"/>
  <c r="J196" i="14" s="1"/>
  <c r="G196" i="14"/>
  <c r="Z195" i="14"/>
  <c r="T195" i="14"/>
  <c r="J195" i="14" s="1"/>
  <c r="G195" i="14"/>
  <c r="Z194" i="14"/>
  <c r="T194" i="14"/>
  <c r="J194" i="14" s="1"/>
  <c r="G194" i="14"/>
  <c r="Z193" i="14"/>
  <c r="T193" i="14"/>
  <c r="J193" i="14" s="1"/>
  <c r="G193" i="14"/>
  <c r="Z192" i="14"/>
  <c r="T192" i="14"/>
  <c r="J192" i="14" s="1"/>
  <c r="G192" i="14"/>
  <c r="Z191" i="14"/>
  <c r="T191" i="14"/>
  <c r="J191" i="14" s="1"/>
  <c r="G191" i="14"/>
  <c r="Z190" i="14"/>
  <c r="T190" i="14"/>
  <c r="J190" i="14" s="1"/>
  <c r="G190" i="14"/>
  <c r="Z189" i="14"/>
  <c r="T189" i="14"/>
  <c r="J189" i="14" s="1"/>
  <c r="G189" i="14"/>
  <c r="Z188" i="14"/>
  <c r="K188" i="14"/>
  <c r="I188" i="14"/>
  <c r="H188" i="14"/>
  <c r="F188" i="14"/>
  <c r="E188" i="14"/>
  <c r="D188" i="14"/>
  <c r="Z187" i="14"/>
  <c r="T187" i="14"/>
  <c r="J187" i="14" s="1"/>
  <c r="G187" i="14"/>
  <c r="Z186" i="14"/>
  <c r="T186" i="14"/>
  <c r="J186" i="14" s="1"/>
  <c r="G186" i="14"/>
  <c r="Z185" i="14"/>
  <c r="T185" i="14"/>
  <c r="J185" i="14" s="1"/>
  <c r="G185" i="14"/>
  <c r="Z184" i="14"/>
  <c r="T184" i="14"/>
  <c r="J184" i="14" s="1"/>
  <c r="G184" i="14"/>
  <c r="Z183" i="14"/>
  <c r="T183" i="14"/>
  <c r="J183" i="14" s="1"/>
  <c r="G183" i="14"/>
  <c r="Z182" i="14"/>
  <c r="T182" i="14"/>
  <c r="J182" i="14" s="1"/>
  <c r="G182" i="14"/>
  <c r="Z181" i="14"/>
  <c r="T181" i="14"/>
  <c r="J181" i="14" s="1"/>
  <c r="G181" i="14"/>
  <c r="Z180" i="14"/>
  <c r="T180" i="14"/>
  <c r="J180" i="14" s="1"/>
  <c r="G180" i="14"/>
  <c r="Z179" i="14"/>
  <c r="T179" i="14"/>
  <c r="J179" i="14" s="1"/>
  <c r="G179" i="14"/>
  <c r="Z178" i="14"/>
  <c r="T178" i="14"/>
  <c r="J178" i="14" s="1"/>
  <c r="G178" i="14"/>
  <c r="Z177" i="14"/>
  <c r="T177" i="14"/>
  <c r="J177" i="14" s="1"/>
  <c r="G177" i="14"/>
  <c r="Z176" i="14"/>
  <c r="T176" i="14"/>
  <c r="J176" i="14" s="1"/>
  <c r="G176" i="14"/>
  <c r="Z175" i="14"/>
  <c r="T175" i="14"/>
  <c r="J175" i="14" s="1"/>
  <c r="G175" i="14"/>
  <c r="Z174" i="14"/>
  <c r="T174" i="14"/>
  <c r="J174" i="14" s="1"/>
  <c r="G174" i="14"/>
  <c r="Z173" i="14"/>
  <c r="T173" i="14"/>
  <c r="J173" i="14" s="1"/>
  <c r="G173" i="14"/>
  <c r="AB172" i="14"/>
  <c r="AB171" i="14" s="1"/>
  <c r="AA172" i="14"/>
  <c r="Y172" i="14"/>
  <c r="X172" i="14"/>
  <c r="W172" i="14"/>
  <c r="V172" i="14"/>
  <c r="U172" i="14"/>
  <c r="U171" i="14" s="1"/>
  <c r="U170" i="14" s="1"/>
  <c r="U499" i="14" s="1"/>
  <c r="S172" i="14"/>
  <c r="R172" i="14"/>
  <c r="R171" i="14" s="1"/>
  <c r="Q172" i="14"/>
  <c r="Q171" i="14" s="1"/>
  <c r="P172" i="14"/>
  <c r="P171" i="14" s="1"/>
  <c r="O172" i="14"/>
  <c r="N172" i="14"/>
  <c r="N171" i="14" s="1"/>
  <c r="M172" i="14"/>
  <c r="M171" i="14" s="1"/>
  <c r="L172" i="14"/>
  <c r="L171" i="14" s="1"/>
  <c r="K172" i="14"/>
  <c r="I172" i="14"/>
  <c r="I171" i="14" s="1"/>
  <c r="H172" i="14"/>
  <c r="F172" i="14"/>
  <c r="F171" i="14" s="1"/>
  <c r="E172" i="14"/>
  <c r="E171" i="14" s="1"/>
  <c r="D172" i="14"/>
  <c r="D171" i="14" s="1"/>
  <c r="AA171" i="14"/>
  <c r="Y171" i="14"/>
  <c r="Y170" i="14" s="1"/>
  <c r="Y499" i="14" s="1"/>
  <c r="X171" i="14"/>
  <c r="W171" i="14"/>
  <c r="V171" i="14"/>
  <c r="S171" i="14"/>
  <c r="O171" i="14"/>
  <c r="H171" i="14"/>
  <c r="Z169" i="14"/>
  <c r="Z168" i="14"/>
  <c r="D168" i="14"/>
  <c r="D167" i="14" s="1"/>
  <c r="AB167" i="14"/>
  <c r="AA167" i="14"/>
  <c r="T167" i="14"/>
  <c r="S167" i="14"/>
  <c r="R167" i="14"/>
  <c r="P167" i="14"/>
  <c r="N167" i="14"/>
  <c r="M167" i="14"/>
  <c r="L167" i="14"/>
  <c r="K167" i="14"/>
  <c r="J167" i="14"/>
  <c r="I167" i="14"/>
  <c r="H167" i="14"/>
  <c r="G167" i="14"/>
  <c r="F167" i="14"/>
  <c r="E167" i="14"/>
  <c r="Z166" i="14"/>
  <c r="J166" i="14"/>
  <c r="G166" i="14"/>
  <c r="Z165" i="14"/>
  <c r="Z164" i="14"/>
  <c r="Z163" i="14"/>
  <c r="J163" i="14"/>
  <c r="G163" i="14"/>
  <c r="Z162" i="14"/>
  <c r="J162" i="14"/>
  <c r="G162" i="14"/>
  <c r="Z161" i="14"/>
  <c r="J161" i="14"/>
  <c r="G161" i="14"/>
  <c r="Z160" i="14"/>
  <c r="J160" i="14"/>
  <c r="G160" i="14"/>
  <c r="Z159" i="14"/>
  <c r="J159" i="14"/>
  <c r="G159" i="14"/>
  <c r="AB158" i="14"/>
  <c r="AA158" i="14"/>
  <c r="T158" i="14"/>
  <c r="K158" i="14"/>
  <c r="I158" i="14"/>
  <c r="H158" i="14"/>
  <c r="F158" i="14"/>
  <c r="E158" i="14"/>
  <c r="D158" i="14"/>
  <c r="Z157" i="14"/>
  <c r="J157" i="14"/>
  <c r="G157" i="14"/>
  <c r="Z156" i="14"/>
  <c r="J156" i="14"/>
  <c r="G156" i="14"/>
  <c r="Z155" i="14"/>
  <c r="J155" i="14"/>
  <c r="G155" i="14"/>
  <c r="Z154" i="14"/>
  <c r="J154" i="14"/>
  <c r="G154" i="14"/>
  <c r="Z153" i="14"/>
  <c r="J153" i="14"/>
  <c r="G153" i="14"/>
  <c r="Z152" i="14"/>
  <c r="J152" i="14"/>
  <c r="G152" i="14"/>
  <c r="Z151" i="14"/>
  <c r="J151" i="14"/>
  <c r="G151" i="14"/>
  <c r="Z150" i="14"/>
  <c r="Z149" i="14"/>
  <c r="J149" i="14"/>
  <c r="G149" i="14"/>
  <c r="Z148" i="14"/>
  <c r="J148" i="14"/>
  <c r="G148" i="14"/>
  <c r="G146" i="14" s="1"/>
  <c r="Z147" i="14"/>
  <c r="J147" i="14"/>
  <c r="AB146" i="14"/>
  <c r="AA146" i="14"/>
  <c r="T146" i="14"/>
  <c r="S146" i="14"/>
  <c r="R146" i="14"/>
  <c r="P146" i="14"/>
  <c r="N146" i="14"/>
  <c r="M146" i="14"/>
  <c r="L146" i="14"/>
  <c r="K146" i="14"/>
  <c r="I146" i="14"/>
  <c r="H146" i="14"/>
  <c r="F146" i="14"/>
  <c r="E146" i="14"/>
  <c r="D146" i="14"/>
  <c r="Z145" i="14"/>
  <c r="J145" i="14"/>
  <c r="J143" i="14" s="1"/>
  <c r="Z144" i="14"/>
  <c r="AB143" i="14"/>
  <c r="AA143" i="14"/>
  <c r="T143" i="14"/>
  <c r="S143" i="14"/>
  <c r="R143" i="14"/>
  <c r="Q143" i="14"/>
  <c r="P143" i="14"/>
  <c r="O143" i="14"/>
  <c r="N143" i="14"/>
  <c r="M143" i="14"/>
  <c r="L143" i="14"/>
  <c r="K143" i="14"/>
  <c r="I143" i="14"/>
  <c r="H143" i="14"/>
  <c r="G143" i="14"/>
  <c r="F143" i="14"/>
  <c r="E143" i="14"/>
  <c r="D143" i="14"/>
  <c r="Z142" i="14"/>
  <c r="J142" i="14"/>
  <c r="G142" i="14"/>
  <c r="Z141" i="14"/>
  <c r="Z140" i="14"/>
  <c r="J140" i="14"/>
  <c r="G140" i="14"/>
  <c r="Z139" i="14"/>
  <c r="K139" i="14"/>
  <c r="J139" i="14"/>
  <c r="I139" i="14"/>
  <c r="H139" i="14"/>
  <c r="G139" i="14"/>
  <c r="F139" i="14"/>
  <c r="E139" i="14"/>
  <c r="D139" i="14"/>
  <c r="Z138" i="14"/>
  <c r="J138" i="14"/>
  <c r="G138" i="14"/>
  <c r="Z137" i="14"/>
  <c r="J137" i="14"/>
  <c r="G137" i="14"/>
  <c r="Z136" i="14"/>
  <c r="Z135" i="14"/>
  <c r="Z134" i="14"/>
  <c r="Z133" i="14"/>
  <c r="Z132" i="14"/>
  <c r="J132" i="14"/>
  <c r="G132" i="14"/>
  <c r="Z131" i="14"/>
  <c r="J131" i="14"/>
  <c r="G131" i="14"/>
  <c r="Z130" i="14"/>
  <c r="J130" i="14"/>
  <c r="G130" i="14"/>
  <c r="Z129" i="14"/>
  <c r="J129" i="14"/>
  <c r="G129" i="14"/>
  <c r="AB128" i="14"/>
  <c r="AA128" i="14"/>
  <c r="T128" i="14"/>
  <c r="S128" i="14"/>
  <c r="S126" i="14" s="1"/>
  <c r="S125" i="14" s="1"/>
  <c r="R128" i="14"/>
  <c r="P128" i="14"/>
  <c r="P126" i="14" s="1"/>
  <c r="P125" i="14" s="1"/>
  <c r="N128" i="14"/>
  <c r="M128" i="14"/>
  <c r="M126" i="14" s="1"/>
  <c r="M125" i="14" s="1"/>
  <c r="L128" i="14"/>
  <c r="K128" i="14"/>
  <c r="K126" i="14" s="1"/>
  <c r="K125" i="14" s="1"/>
  <c r="I128" i="14"/>
  <c r="H128" i="14"/>
  <c r="H126" i="14" s="1"/>
  <c r="H125" i="14" s="1"/>
  <c r="F128" i="14"/>
  <c r="D128" i="14"/>
  <c r="D126" i="14" s="1"/>
  <c r="D125" i="14" s="1"/>
  <c r="Z127" i="14"/>
  <c r="J127" i="14"/>
  <c r="G127" i="14"/>
  <c r="AB126" i="14"/>
  <c r="AB125" i="14" s="1"/>
  <c r="T126" i="14"/>
  <c r="T125" i="14"/>
  <c r="R126" i="14"/>
  <c r="R125" i="14" s="1"/>
  <c r="N126" i="14"/>
  <c r="N125" i="14" s="1"/>
  <c r="L126" i="14"/>
  <c r="L125" i="14" s="1"/>
  <c r="I126" i="14"/>
  <c r="I125" i="14" s="1"/>
  <c r="E126" i="14"/>
  <c r="Z124" i="14"/>
  <c r="J124" i="14"/>
  <c r="Z123" i="14"/>
  <c r="J123" i="14"/>
  <c r="Z122" i="14"/>
  <c r="J122" i="14"/>
  <c r="G122" i="14"/>
  <c r="Z121" i="14"/>
  <c r="J121" i="14"/>
  <c r="G121" i="14"/>
  <c r="Z120" i="14"/>
  <c r="J120" i="14"/>
  <c r="G120" i="14"/>
  <c r="Z119" i="14"/>
  <c r="J119" i="14"/>
  <c r="G119" i="14"/>
  <c r="Z118" i="14"/>
  <c r="J118" i="14"/>
  <c r="G118" i="14"/>
  <c r="G116" i="14" s="1"/>
  <c r="Z117" i="14"/>
  <c r="J117" i="14"/>
  <c r="G117" i="14"/>
  <c r="AB116" i="14"/>
  <c r="AA116" i="14"/>
  <c r="Y116" i="14"/>
  <c r="X116" i="14"/>
  <c r="W116" i="14"/>
  <c r="V116" i="14"/>
  <c r="U116" i="14"/>
  <c r="T116" i="14"/>
  <c r="K116" i="14"/>
  <c r="I116" i="14"/>
  <c r="H116" i="14"/>
  <c r="F116" i="14"/>
  <c r="E116" i="14"/>
  <c r="D116" i="14"/>
  <c r="Z115" i="14"/>
  <c r="J115" i="14"/>
  <c r="G115" i="14"/>
  <c r="Z114" i="14"/>
  <c r="J114" i="14"/>
  <c r="G114" i="14"/>
  <c r="Z113" i="14"/>
  <c r="J113" i="14"/>
  <c r="G113" i="14"/>
  <c r="Z112" i="14"/>
  <c r="J112" i="14"/>
  <c r="G112" i="14"/>
  <c r="Z111" i="14"/>
  <c r="K111" i="14"/>
  <c r="J111" i="14" s="1"/>
  <c r="G111" i="14"/>
  <c r="Z110" i="14"/>
  <c r="J110" i="14"/>
  <c r="G110" i="14"/>
  <c r="Z109" i="14"/>
  <c r="J109" i="14"/>
  <c r="G109" i="14"/>
  <c r="Z108" i="14"/>
  <c r="J108" i="14"/>
  <c r="G108" i="14"/>
  <c r="Z107" i="14"/>
  <c r="Z106" i="14"/>
  <c r="J106" i="14"/>
  <c r="G106" i="14"/>
  <c r="Z105" i="14"/>
  <c r="J105" i="14"/>
  <c r="G105" i="14"/>
  <c r="AB104" i="14"/>
  <c r="Z104" i="14" s="1"/>
  <c r="Y104" i="14"/>
  <c r="X104" i="14"/>
  <c r="W104" i="14"/>
  <c r="V104" i="14"/>
  <c r="U104" i="14"/>
  <c r="T104" i="14"/>
  <c r="S104" i="14"/>
  <c r="S102" i="14" s="1"/>
  <c r="R104" i="14"/>
  <c r="Q104" i="14"/>
  <c r="Q102" i="14" s="1"/>
  <c r="P104" i="14"/>
  <c r="N104" i="14"/>
  <c r="N102" i="14" s="1"/>
  <c r="M104" i="14"/>
  <c r="L104" i="14"/>
  <c r="L102" i="14" s="1"/>
  <c r="K104" i="14"/>
  <c r="J104" i="14"/>
  <c r="I104" i="14"/>
  <c r="G104" i="14" s="1"/>
  <c r="F104" i="14"/>
  <c r="E104" i="14"/>
  <c r="E102" i="14" s="1"/>
  <c r="D104" i="14"/>
  <c r="D102" i="14" s="1"/>
  <c r="Z103" i="14"/>
  <c r="J103" i="14"/>
  <c r="J102" i="14" s="1"/>
  <c r="G103" i="14"/>
  <c r="AA102" i="14"/>
  <c r="T102" i="14"/>
  <c r="R102" i="14"/>
  <c r="P102" i="14"/>
  <c r="M102" i="14"/>
  <c r="K102" i="14"/>
  <c r="I102" i="14"/>
  <c r="H102" i="14"/>
  <c r="F102" i="14"/>
  <c r="Z101" i="14"/>
  <c r="J101" i="14"/>
  <c r="J100" i="14" s="1"/>
  <c r="G101" i="14"/>
  <c r="AB100" i="14"/>
  <c r="AA100" i="14"/>
  <c r="Y100" i="14"/>
  <c r="X100" i="14"/>
  <c r="W100" i="14"/>
  <c r="V100" i="14"/>
  <c r="U100" i="14"/>
  <c r="T100" i="14"/>
  <c r="S100" i="14"/>
  <c r="R100" i="14"/>
  <c r="Q100" i="14"/>
  <c r="P100" i="14"/>
  <c r="N100" i="14"/>
  <c r="M100" i="14"/>
  <c r="L100" i="14"/>
  <c r="K100" i="14"/>
  <c r="I100" i="14"/>
  <c r="H100" i="14"/>
  <c r="G100" i="14"/>
  <c r="F100" i="14"/>
  <c r="E100" i="14"/>
  <c r="D100" i="14"/>
  <c r="Z99" i="14"/>
  <c r="J99" i="14"/>
  <c r="G99" i="14"/>
  <c r="G98" i="14" s="1"/>
  <c r="AB98" i="14"/>
  <c r="AA98" i="14"/>
  <c r="Y98" i="14"/>
  <c r="X98" i="14"/>
  <c r="W98" i="14"/>
  <c r="V98" i="14"/>
  <c r="U98" i="14"/>
  <c r="T98" i="14"/>
  <c r="S98" i="14"/>
  <c r="R98" i="14"/>
  <c r="R60" i="14" s="1"/>
  <c r="Q98" i="14"/>
  <c r="P98" i="14"/>
  <c r="N98" i="14"/>
  <c r="M98" i="14"/>
  <c r="M60" i="14" s="1"/>
  <c r="L98" i="14"/>
  <c r="K98" i="14"/>
  <c r="J98" i="14"/>
  <c r="I98" i="14"/>
  <c r="H98" i="14"/>
  <c r="F98" i="14"/>
  <c r="E98" i="14"/>
  <c r="D98" i="14"/>
  <c r="Z97" i="14"/>
  <c r="J97" i="14"/>
  <c r="G97" i="14"/>
  <c r="Z96" i="14"/>
  <c r="J96" i="14"/>
  <c r="G96" i="14"/>
  <c r="G95" i="14" s="1"/>
  <c r="AB95" i="14"/>
  <c r="AA95" i="14"/>
  <c r="Z95" i="14" s="1"/>
  <c r="T95" i="14"/>
  <c r="K95" i="14"/>
  <c r="I95" i="14"/>
  <c r="H95" i="14"/>
  <c r="F95" i="14"/>
  <c r="E95" i="14"/>
  <c r="D95" i="14"/>
  <c r="Z94" i="14"/>
  <c r="G94" i="14"/>
  <c r="Z93" i="14"/>
  <c r="G93" i="14"/>
  <c r="Z92" i="14"/>
  <c r="G92" i="14"/>
  <c r="Z91" i="14"/>
  <c r="J91" i="14"/>
  <c r="G91" i="14"/>
  <c r="Z90" i="14"/>
  <c r="J90" i="14"/>
  <c r="G90" i="14"/>
  <c r="Z89" i="14"/>
  <c r="J89" i="14"/>
  <c r="G89" i="14"/>
  <c r="Z88" i="14"/>
  <c r="J88" i="14"/>
  <c r="G88" i="14"/>
  <c r="Z87" i="14"/>
  <c r="J87" i="14"/>
  <c r="G87" i="14"/>
  <c r="Z86" i="14"/>
  <c r="J86" i="14"/>
  <c r="G86" i="14"/>
  <c r="Z85" i="14"/>
  <c r="J85" i="14"/>
  <c r="G85" i="14"/>
  <c r="G84" i="14" s="1"/>
  <c r="AB84" i="14"/>
  <c r="AA84" i="14"/>
  <c r="Z84" i="14" s="1"/>
  <c r="T84" i="14"/>
  <c r="K84" i="14"/>
  <c r="I84" i="14"/>
  <c r="H84" i="14"/>
  <c r="F84" i="14"/>
  <c r="E84" i="14"/>
  <c r="D84" i="14"/>
  <c r="Z83" i="14"/>
  <c r="J83" i="14"/>
  <c r="G83" i="14"/>
  <c r="Z82" i="14"/>
  <c r="J82" i="14"/>
  <c r="G82" i="14"/>
  <c r="Z81" i="14"/>
  <c r="Z80" i="14"/>
  <c r="J80" i="14"/>
  <c r="G80" i="14"/>
  <c r="Z79" i="14"/>
  <c r="J79" i="14"/>
  <c r="G79" i="14"/>
  <c r="Z78" i="14"/>
  <c r="J78" i="14"/>
  <c r="G78" i="14"/>
  <c r="Z77" i="14"/>
  <c r="J77" i="14"/>
  <c r="G77" i="14"/>
  <c r="Z76" i="14"/>
  <c r="J76" i="14"/>
  <c r="G76" i="14"/>
  <c r="Z75" i="14"/>
  <c r="J75" i="14"/>
  <c r="G75" i="14"/>
  <c r="Z74" i="14"/>
  <c r="J74" i="14"/>
  <c r="G74" i="14"/>
  <c r="Z73" i="14"/>
  <c r="J73" i="14"/>
  <c r="G73" i="14"/>
  <c r="Z72" i="14"/>
  <c r="J72" i="14"/>
  <c r="G72" i="14"/>
  <c r="Z71" i="14"/>
  <c r="J71" i="14"/>
  <c r="G71" i="14"/>
  <c r="Z70" i="14"/>
  <c r="J70" i="14"/>
  <c r="G70" i="14"/>
  <c r="Z69" i="14"/>
  <c r="J69" i="14"/>
  <c r="G69" i="14"/>
  <c r="Z68" i="14"/>
  <c r="J68" i="14"/>
  <c r="G68" i="14"/>
  <c r="Z67" i="14"/>
  <c r="J67" i="14"/>
  <c r="G67" i="14"/>
  <c r="Z66" i="14"/>
  <c r="J66" i="14"/>
  <c r="G66" i="14"/>
  <c r="Z65" i="14"/>
  <c r="J65" i="14"/>
  <c r="G65" i="14"/>
  <c r="Z64" i="14"/>
  <c r="J64" i="14"/>
  <c r="G64" i="14"/>
  <c r="Z63" i="14"/>
  <c r="J63" i="14"/>
  <c r="G63" i="14"/>
  <c r="G62" i="14" s="1"/>
  <c r="AB62" i="14"/>
  <c r="AB61" i="14" s="1"/>
  <c r="AA62" i="14"/>
  <c r="AA61" i="14" s="1"/>
  <c r="T62" i="14"/>
  <c r="T61" i="14" s="1"/>
  <c r="K62" i="14"/>
  <c r="K61" i="14" s="1"/>
  <c r="K60" i="14" s="1"/>
  <c r="I62" i="14"/>
  <c r="H62" i="14"/>
  <c r="H61" i="14" s="1"/>
  <c r="F62" i="14"/>
  <c r="F61" i="14" s="1"/>
  <c r="E62" i="14"/>
  <c r="E61" i="14" s="1"/>
  <c r="D62" i="14"/>
  <c r="D61" i="14" s="1"/>
  <c r="I61" i="14"/>
  <c r="I60" i="14" s="1"/>
  <c r="Z59" i="14"/>
  <c r="J59" i="14"/>
  <c r="J58" i="14" s="1"/>
  <c r="G59" i="14"/>
  <c r="G58" i="14" s="1"/>
  <c r="AB58" i="14"/>
  <c r="AA58" i="14"/>
  <c r="T58" i="14"/>
  <c r="R58" i="14"/>
  <c r="Q58" i="14"/>
  <c r="P58" i="14"/>
  <c r="N58" i="14"/>
  <c r="M58" i="14"/>
  <c r="L58" i="14"/>
  <c r="K58" i="14"/>
  <c r="I58" i="14"/>
  <c r="H58" i="14"/>
  <c r="F58" i="14"/>
  <c r="E58" i="14"/>
  <c r="D58" i="14"/>
  <c r="Z57" i="14"/>
  <c r="J57" i="14"/>
  <c r="G57" i="14"/>
  <c r="Z56" i="14"/>
  <c r="J56" i="14"/>
  <c r="G56" i="14"/>
  <c r="Z55" i="14"/>
  <c r="J55" i="14"/>
  <c r="G55" i="14"/>
  <c r="Z54" i="14"/>
  <c r="J54" i="14"/>
  <c r="G54" i="14"/>
  <c r="G53" i="14" s="1"/>
  <c r="AB53" i="14"/>
  <c r="AA53" i="14"/>
  <c r="T53" i="14"/>
  <c r="R53" i="14"/>
  <c r="Q53" i="14"/>
  <c r="P53" i="14"/>
  <c r="N53" i="14"/>
  <c r="M53" i="14"/>
  <c r="L53" i="14"/>
  <c r="K53" i="14"/>
  <c r="I53" i="14"/>
  <c r="H53" i="14"/>
  <c r="F53" i="14"/>
  <c r="E53" i="14"/>
  <c r="D53" i="14"/>
  <c r="Z52" i="14"/>
  <c r="J52" i="14"/>
  <c r="G52" i="14"/>
  <c r="Z51" i="14"/>
  <c r="J51" i="14"/>
  <c r="G51" i="14"/>
  <c r="Z50" i="14"/>
  <c r="J50" i="14"/>
  <c r="G50" i="14"/>
  <c r="Z49" i="14"/>
  <c r="J49" i="14"/>
  <c r="G49" i="14"/>
  <c r="Z48" i="14"/>
  <c r="J48" i="14"/>
  <c r="G48" i="14"/>
  <c r="Z47" i="14"/>
  <c r="J47" i="14"/>
  <c r="G47" i="14"/>
  <c r="Z46" i="14"/>
  <c r="J46" i="14"/>
  <c r="G46" i="14"/>
  <c r="Z45" i="14"/>
  <c r="J45" i="14"/>
  <c r="G45" i="14"/>
  <c r="Z44" i="14"/>
  <c r="J44" i="14"/>
  <c r="G44" i="14"/>
  <c r="Z43" i="14"/>
  <c r="J43" i="14"/>
  <c r="G43" i="14"/>
  <c r="Z42" i="14"/>
  <c r="J42" i="14"/>
  <c r="G42" i="14"/>
  <c r="E42" i="14"/>
  <c r="E40" i="14" s="1"/>
  <c r="Z41" i="14"/>
  <c r="J41" i="14"/>
  <c r="G41" i="14"/>
  <c r="G40" i="14" s="1"/>
  <c r="AB40" i="14"/>
  <c r="AA40" i="14"/>
  <c r="T40" i="14"/>
  <c r="R40" i="14"/>
  <c r="R39" i="14" s="1"/>
  <c r="N40" i="14"/>
  <c r="M40" i="14"/>
  <c r="M39" i="14" s="1"/>
  <c r="L40" i="14"/>
  <c r="K40" i="14"/>
  <c r="K39" i="14" s="1"/>
  <c r="I40" i="14"/>
  <c r="H40" i="14"/>
  <c r="H39" i="14" s="1"/>
  <c r="F40" i="14"/>
  <c r="D40" i="14"/>
  <c r="D39" i="14" s="1"/>
  <c r="Z38" i="14"/>
  <c r="J38" i="14"/>
  <c r="G38" i="14"/>
  <c r="Z37" i="14"/>
  <c r="J37" i="14"/>
  <c r="G37" i="14"/>
  <c r="Z36" i="14"/>
  <c r="J36" i="14"/>
  <c r="G36" i="14"/>
  <c r="Z35" i="14"/>
  <c r="J35" i="14"/>
  <c r="G35" i="14"/>
  <c r="Z34" i="14"/>
  <c r="J34" i="14"/>
  <c r="G34" i="14"/>
  <c r="Z33" i="14"/>
  <c r="J33" i="14"/>
  <c r="G33" i="14"/>
  <c r="Z32" i="14"/>
  <c r="J32" i="14"/>
  <c r="G32" i="14"/>
  <c r="Z31" i="14"/>
  <c r="J31" i="14"/>
  <c r="G31" i="14"/>
  <c r="Z30" i="14"/>
  <c r="J30" i="14"/>
  <c r="G30" i="14"/>
  <c r="Z29" i="14"/>
  <c r="G29" i="14"/>
  <c r="Z28" i="14"/>
  <c r="J28" i="14"/>
  <c r="G28" i="14"/>
  <c r="Z27" i="14"/>
  <c r="J27" i="14"/>
  <c r="G27" i="14"/>
  <c r="AB26" i="14"/>
  <c r="AA26" i="14"/>
  <c r="T26" i="14"/>
  <c r="K26" i="14"/>
  <c r="I26" i="14"/>
  <c r="H26" i="14"/>
  <c r="F26" i="14"/>
  <c r="E26" i="14"/>
  <c r="D26" i="14"/>
  <c r="Z25" i="14"/>
  <c r="J25" i="14"/>
  <c r="G25" i="14"/>
  <c r="G24" i="14" s="1"/>
  <c r="AB24" i="14"/>
  <c r="AA24" i="14"/>
  <c r="T24" i="14"/>
  <c r="K24" i="14"/>
  <c r="J24" i="14"/>
  <c r="I24" i="14"/>
  <c r="H24" i="14"/>
  <c r="F24" i="14"/>
  <c r="E24" i="14"/>
  <c r="D24" i="14"/>
  <c r="Z23" i="14"/>
  <c r="AB22" i="14"/>
  <c r="AA22" i="14"/>
  <c r="T22" i="14"/>
  <c r="S22" i="14"/>
  <c r="S7" i="14" s="1"/>
  <c r="R22" i="14"/>
  <c r="R7" i="14" s="1"/>
  <c r="P22" i="14"/>
  <c r="P7" i="14" s="1"/>
  <c r="N22" i="14"/>
  <c r="N7" i="14" s="1"/>
  <c r="M22" i="14"/>
  <c r="M7" i="14" s="1"/>
  <c r="L22" i="14"/>
  <c r="L7" i="14" s="1"/>
  <c r="K22" i="14"/>
  <c r="J22" i="14"/>
  <c r="I22" i="14"/>
  <c r="H22" i="14"/>
  <c r="G22" i="14"/>
  <c r="F22" i="14"/>
  <c r="E22" i="14"/>
  <c r="D22" i="14"/>
  <c r="Z21" i="14"/>
  <c r="J21" i="14"/>
  <c r="G21" i="14"/>
  <c r="Z20" i="14"/>
  <c r="J20" i="14"/>
  <c r="G20" i="14"/>
  <c r="Z19" i="14"/>
  <c r="J19" i="14"/>
  <c r="G19" i="14"/>
  <c r="AB18" i="14"/>
  <c r="AA18" i="14"/>
  <c r="T18" i="14"/>
  <c r="K18" i="14"/>
  <c r="I18" i="14"/>
  <c r="H18" i="14"/>
  <c r="F18" i="14"/>
  <c r="E18" i="14"/>
  <c r="D18" i="14"/>
  <c r="Z17" i="14"/>
  <c r="J17" i="14"/>
  <c r="J16" i="14" s="1"/>
  <c r="G17" i="14"/>
  <c r="G16" i="14" s="1"/>
  <c r="AB16" i="14"/>
  <c r="AA16" i="14"/>
  <c r="Z16" i="14" s="1"/>
  <c r="T16" i="14"/>
  <c r="K16" i="14"/>
  <c r="I16" i="14"/>
  <c r="H16" i="14"/>
  <c r="F16" i="14"/>
  <c r="E16" i="14"/>
  <c r="D16" i="14"/>
  <c r="Z15" i="14"/>
  <c r="J15" i="14"/>
  <c r="G15" i="14"/>
  <c r="G14" i="14" s="1"/>
  <c r="AB14" i="14"/>
  <c r="AA14" i="14"/>
  <c r="T14" i="14"/>
  <c r="K14" i="14"/>
  <c r="J14" i="14"/>
  <c r="I14" i="14"/>
  <c r="H14" i="14"/>
  <c r="F14" i="14"/>
  <c r="E14" i="14"/>
  <c r="D14" i="14"/>
  <c r="Z13" i="14"/>
  <c r="J13" i="14"/>
  <c r="G13" i="14"/>
  <c r="Z12" i="14"/>
  <c r="J12" i="14"/>
  <c r="G12" i="14"/>
  <c r="Z11" i="14"/>
  <c r="J11" i="14"/>
  <c r="G11" i="14"/>
  <c r="AB10" i="14"/>
  <c r="AA10" i="14"/>
  <c r="T10" i="14"/>
  <c r="K10" i="14"/>
  <c r="I10" i="14"/>
  <c r="H10" i="14"/>
  <c r="F10" i="14"/>
  <c r="E10" i="14"/>
  <c r="D10" i="14"/>
  <c r="Z9" i="14"/>
  <c r="J9" i="14"/>
  <c r="J8" i="14" s="1"/>
  <c r="G9" i="14"/>
  <c r="G8" i="14" s="1"/>
  <c r="AB8" i="14"/>
  <c r="AA8" i="14"/>
  <c r="T8" i="14"/>
  <c r="K8" i="14"/>
  <c r="I8" i="14"/>
  <c r="H8" i="14"/>
  <c r="F8" i="14"/>
  <c r="E8" i="14"/>
  <c r="D8" i="14"/>
  <c r="Z499" i="13"/>
  <c r="J499" i="13"/>
  <c r="J498" i="13" s="1"/>
  <c r="G499" i="13"/>
  <c r="G498" i="13" s="1"/>
  <c r="AB498" i="13"/>
  <c r="AA498" i="13"/>
  <c r="T498" i="13"/>
  <c r="K498" i="13"/>
  <c r="I498" i="13"/>
  <c r="H498" i="13"/>
  <c r="F498" i="13"/>
  <c r="E498" i="13"/>
  <c r="D498" i="13"/>
  <c r="Z497" i="13"/>
  <c r="K497" i="13"/>
  <c r="J497" i="13" s="1"/>
  <c r="Z496" i="13"/>
  <c r="J496" i="13"/>
  <c r="J495" i="13" s="1"/>
  <c r="J494" i="13" s="1"/>
  <c r="G496" i="13"/>
  <c r="AB495" i="13"/>
  <c r="AB494" i="13" s="1"/>
  <c r="AA495" i="13"/>
  <c r="T495" i="13"/>
  <c r="T494" i="13" s="1"/>
  <c r="S495" i="13"/>
  <c r="S494" i="13" s="1"/>
  <c r="R495" i="13"/>
  <c r="R494" i="13" s="1"/>
  <c r="Q495" i="13"/>
  <c r="P495" i="13"/>
  <c r="P494" i="13" s="1"/>
  <c r="O495" i="13"/>
  <c r="O494" i="13" s="1"/>
  <c r="N495" i="13"/>
  <c r="N494" i="13" s="1"/>
  <c r="M495" i="13"/>
  <c r="M494" i="13" s="1"/>
  <c r="L495" i="13"/>
  <c r="L494" i="13" s="1"/>
  <c r="I495" i="13"/>
  <c r="I494" i="13" s="1"/>
  <c r="H495" i="13"/>
  <c r="H494" i="13" s="1"/>
  <c r="G495" i="13"/>
  <c r="G494" i="13" s="1"/>
  <c r="F495" i="13"/>
  <c r="F494" i="13" s="1"/>
  <c r="E495" i="13"/>
  <c r="D495" i="13"/>
  <c r="D494" i="13" s="1"/>
  <c r="Q494" i="13"/>
  <c r="E494" i="13"/>
  <c r="Z493" i="13"/>
  <c r="J493" i="13"/>
  <c r="G493" i="13"/>
  <c r="Z492" i="13"/>
  <c r="J492" i="13"/>
  <c r="G492" i="13"/>
  <c r="AB491" i="13"/>
  <c r="AA491" i="13"/>
  <c r="T491" i="13"/>
  <c r="K491" i="13"/>
  <c r="I491" i="13"/>
  <c r="H491" i="13"/>
  <c r="F491" i="13"/>
  <c r="E491" i="13"/>
  <c r="D491" i="13"/>
  <c r="Z490" i="13"/>
  <c r="J490" i="13"/>
  <c r="G490" i="13"/>
  <c r="Z489" i="13"/>
  <c r="J489" i="13"/>
  <c r="J488" i="13"/>
  <c r="G489" i="13"/>
  <c r="Z488" i="13"/>
  <c r="G488" i="13"/>
  <c r="G487" i="13" s="1"/>
  <c r="AB487" i="13"/>
  <c r="AA487" i="13"/>
  <c r="T487" i="13"/>
  <c r="K487" i="13"/>
  <c r="I487" i="13"/>
  <c r="H487" i="13"/>
  <c r="F487" i="13"/>
  <c r="E487" i="13"/>
  <c r="D487" i="13"/>
  <c r="Z486" i="13"/>
  <c r="J486" i="13"/>
  <c r="G486" i="13"/>
  <c r="Z485" i="13"/>
  <c r="J485" i="13"/>
  <c r="G485" i="13"/>
  <c r="Z484" i="13"/>
  <c r="K484" i="13"/>
  <c r="J484" i="13" s="1"/>
  <c r="Z483" i="13"/>
  <c r="K483" i="13"/>
  <c r="J483" i="13" s="1"/>
  <c r="AB482" i="13"/>
  <c r="AA482" i="13"/>
  <c r="T482" i="13"/>
  <c r="S482" i="13"/>
  <c r="S477" i="13" s="1"/>
  <c r="S476" i="13" s="1"/>
  <c r="R482" i="13"/>
  <c r="R477" i="13" s="1"/>
  <c r="R476" i="13" s="1"/>
  <c r="Q482" i="13"/>
  <c r="Q477" i="13" s="1"/>
  <c r="Q476" i="13" s="1"/>
  <c r="P482" i="13"/>
  <c r="P477" i="13" s="1"/>
  <c r="P476" i="13" s="1"/>
  <c r="O482" i="13"/>
  <c r="O477" i="13" s="1"/>
  <c r="O476" i="13" s="1"/>
  <c r="N482" i="13"/>
  <c r="N477" i="13" s="1"/>
  <c r="N476" i="13" s="1"/>
  <c r="M482" i="13"/>
  <c r="M477" i="13" s="1"/>
  <c r="M476" i="13" s="1"/>
  <c r="L482" i="13"/>
  <c r="L477" i="13" s="1"/>
  <c r="L476" i="13" s="1"/>
  <c r="I482" i="13"/>
  <c r="H482" i="13"/>
  <c r="G482" i="13"/>
  <c r="F482" i="13"/>
  <c r="E482" i="13"/>
  <c r="D482" i="13"/>
  <c r="Z481" i="13"/>
  <c r="J481" i="13"/>
  <c r="G481" i="13"/>
  <c r="Z480" i="13"/>
  <c r="J480" i="13"/>
  <c r="G480" i="13"/>
  <c r="AB479" i="13"/>
  <c r="AA479" i="13"/>
  <c r="T479" i="13"/>
  <c r="K479" i="13"/>
  <c r="I479" i="13"/>
  <c r="I477" i="13" s="1"/>
  <c r="H479" i="13"/>
  <c r="H477" i="13" s="1"/>
  <c r="F479" i="13"/>
  <c r="E479" i="13"/>
  <c r="D479" i="13"/>
  <c r="Z478" i="13"/>
  <c r="J478" i="13"/>
  <c r="G478" i="13"/>
  <c r="Z475" i="13"/>
  <c r="J475" i="13"/>
  <c r="J474" i="13" s="1"/>
  <c r="G475" i="13"/>
  <c r="G474" i="13" s="1"/>
  <c r="AB474" i="13"/>
  <c r="AA474" i="13"/>
  <c r="T474" i="13"/>
  <c r="K474" i="13"/>
  <c r="I474" i="13"/>
  <c r="H474" i="13"/>
  <c r="F474" i="13"/>
  <c r="E474" i="13"/>
  <c r="D474" i="13"/>
  <c r="Z473" i="13"/>
  <c r="J473" i="13"/>
  <c r="G473" i="13"/>
  <c r="Z472" i="13"/>
  <c r="J472" i="13"/>
  <c r="Z471" i="13"/>
  <c r="J471" i="13"/>
  <c r="G471" i="13"/>
  <c r="Z470" i="13"/>
  <c r="J470" i="13"/>
  <c r="G470" i="13"/>
  <c r="Z469" i="13"/>
  <c r="J469" i="13"/>
  <c r="G469" i="13"/>
  <c r="AB468" i="13"/>
  <c r="AA468" i="13"/>
  <c r="T468" i="13"/>
  <c r="K468" i="13"/>
  <c r="I468" i="13"/>
  <c r="H468" i="13"/>
  <c r="F468" i="13"/>
  <c r="E468" i="13"/>
  <c r="D468" i="13"/>
  <c r="Z467" i="13"/>
  <c r="J467" i="13"/>
  <c r="G467" i="13"/>
  <c r="Z466" i="13"/>
  <c r="J466" i="13"/>
  <c r="G466" i="13"/>
  <c r="Z465" i="13"/>
  <c r="J465" i="13"/>
  <c r="G465" i="13"/>
  <c r="Z464" i="13"/>
  <c r="J464" i="13"/>
  <c r="G464" i="13"/>
  <c r="Z463" i="13"/>
  <c r="J463" i="13"/>
  <c r="G463" i="13"/>
  <c r="Z462" i="13"/>
  <c r="J462" i="13"/>
  <c r="G462" i="13"/>
  <c r="Z461" i="13"/>
  <c r="J461" i="13"/>
  <c r="G461" i="13"/>
  <c r="Z460" i="13"/>
  <c r="J460" i="13"/>
  <c r="G460" i="13"/>
  <c r="AA459" i="13"/>
  <c r="Z459" i="13" s="1"/>
  <c r="Y459" i="13"/>
  <c r="Y445" i="13" s="1"/>
  <c r="Y442" i="13" s="1"/>
  <c r="K459" i="13"/>
  <c r="H459" i="13"/>
  <c r="F459" i="13"/>
  <c r="E459" i="13"/>
  <c r="D459" i="13"/>
  <c r="Z458" i="13"/>
  <c r="J458" i="13"/>
  <c r="G458" i="13"/>
  <c r="Z457" i="13"/>
  <c r="G457" i="13"/>
  <c r="Z456" i="13"/>
  <c r="G456" i="13"/>
  <c r="Z455" i="13"/>
  <c r="G455" i="13"/>
  <c r="Z454" i="13"/>
  <c r="J454" i="13"/>
  <c r="G454" i="13"/>
  <c r="Z453" i="13"/>
  <c r="J453" i="13"/>
  <c r="G453" i="13"/>
  <c r="AB452" i="13"/>
  <c r="AB445" i="13" s="1"/>
  <c r="AA452" i="13"/>
  <c r="T452" i="13"/>
  <c r="T445" i="13" s="1"/>
  <c r="K452" i="13"/>
  <c r="H452" i="13"/>
  <c r="G452" i="13" s="1"/>
  <c r="F452" i="13"/>
  <c r="E452" i="13"/>
  <c r="D452" i="13"/>
  <c r="Z451" i="13"/>
  <c r="J451" i="13"/>
  <c r="G451" i="13"/>
  <c r="Z450" i="13"/>
  <c r="J450" i="13"/>
  <c r="G450" i="13"/>
  <c r="Z449" i="13"/>
  <c r="J449" i="13"/>
  <c r="G449" i="13"/>
  <c r="Z448" i="13"/>
  <c r="J448" i="13"/>
  <c r="G448" i="13"/>
  <c r="Z447" i="13"/>
  <c r="J447" i="13"/>
  <c r="G447" i="13"/>
  <c r="Z446" i="13"/>
  <c r="J446" i="13"/>
  <c r="G446" i="13"/>
  <c r="I445" i="13"/>
  <c r="I442" i="13" s="1"/>
  <c r="Z444" i="13"/>
  <c r="J444" i="13"/>
  <c r="G444" i="13"/>
  <c r="Z443" i="13"/>
  <c r="J443" i="13"/>
  <c r="G443" i="13"/>
  <c r="Z441" i="13"/>
  <c r="J441" i="13"/>
  <c r="Z440" i="13"/>
  <c r="J440" i="13"/>
  <c r="G440" i="13"/>
  <c r="G439" i="13" s="1"/>
  <c r="AB439" i="13"/>
  <c r="AA439" i="13"/>
  <c r="T439" i="13"/>
  <c r="K439" i="13"/>
  <c r="J439" i="13"/>
  <c r="I439" i="13"/>
  <c r="H439" i="13"/>
  <c r="F439" i="13"/>
  <c r="E439" i="13"/>
  <c r="D439" i="13"/>
  <c r="Z438" i="13"/>
  <c r="J438" i="13"/>
  <c r="G438" i="13"/>
  <c r="E438" i="13"/>
  <c r="Z437" i="13"/>
  <c r="J437" i="13"/>
  <c r="J436" i="13" s="1"/>
  <c r="G437" i="13"/>
  <c r="E437" i="13"/>
  <c r="E436" i="13" s="1"/>
  <c r="AB436" i="13"/>
  <c r="AA436" i="13"/>
  <c r="T436" i="13"/>
  <c r="K436" i="13"/>
  <c r="I436" i="13"/>
  <c r="H436" i="13"/>
  <c r="G436" i="13"/>
  <c r="F436" i="13"/>
  <c r="D436" i="13"/>
  <c r="Z435" i="13"/>
  <c r="J435" i="13"/>
  <c r="G435" i="13"/>
  <c r="E435" i="13"/>
  <c r="Z434" i="13"/>
  <c r="J434" i="13"/>
  <c r="J433" i="13" s="1"/>
  <c r="G434" i="13"/>
  <c r="G433" i="13" s="1"/>
  <c r="E434" i="13"/>
  <c r="E433" i="13" s="1"/>
  <c r="AB433" i="13"/>
  <c r="AA433" i="13"/>
  <c r="T433" i="13"/>
  <c r="K433" i="13"/>
  <c r="I433" i="13"/>
  <c r="H433" i="13"/>
  <c r="H409" i="13"/>
  <c r="H416" i="13"/>
  <c r="H420" i="13"/>
  <c r="H425" i="13"/>
  <c r="H428" i="13"/>
  <c r="F433" i="13"/>
  <c r="D433" i="13"/>
  <c r="Z431" i="13"/>
  <c r="K431" i="13"/>
  <c r="J431" i="13" s="1"/>
  <c r="AB430" i="13"/>
  <c r="AA430" i="13"/>
  <c r="T430" i="13"/>
  <c r="S430" i="13"/>
  <c r="S424" i="13" s="1"/>
  <c r="S420" i="13"/>
  <c r="S408" i="13" s="1"/>
  <c r="S22" i="13"/>
  <c r="S7" i="13" s="1"/>
  <c r="S128" i="13"/>
  <c r="S126" i="13" s="1"/>
  <c r="S146" i="13"/>
  <c r="S167" i="13"/>
  <c r="R430" i="13"/>
  <c r="Q430" i="13"/>
  <c r="Q424" i="13" s="1"/>
  <c r="P430" i="13"/>
  <c r="O430" i="13"/>
  <c r="O424" i="13" s="1"/>
  <c r="O420" i="13"/>
  <c r="O408" i="13" s="1"/>
  <c r="O22" i="13"/>
  <c r="O7" i="13" s="1"/>
  <c r="O40" i="13"/>
  <c r="O53" i="13"/>
  <c r="O58" i="13"/>
  <c r="O98" i="13"/>
  <c r="O100" i="13"/>
  <c r="O104" i="13"/>
  <c r="O102" i="13" s="1"/>
  <c r="O128" i="13"/>
  <c r="O126" i="13" s="1"/>
  <c r="O146" i="13"/>
  <c r="O167" i="13"/>
  <c r="N430" i="13"/>
  <c r="N424" i="13" s="1"/>
  <c r="M430" i="13"/>
  <c r="M424" i="13" s="1"/>
  <c r="L430" i="13"/>
  <c r="L424" i="13" s="1"/>
  <c r="K430" i="13"/>
  <c r="Z429" i="13"/>
  <c r="J429" i="13"/>
  <c r="G429" i="13"/>
  <c r="G428" i="13" s="1"/>
  <c r="AB428" i="13"/>
  <c r="AA428" i="13"/>
  <c r="T428" i="13"/>
  <c r="K428" i="13"/>
  <c r="J428" i="13"/>
  <c r="I428" i="13"/>
  <c r="F428" i="13"/>
  <c r="E428" i="13"/>
  <c r="Z427" i="13"/>
  <c r="J427" i="13"/>
  <c r="G427" i="13"/>
  <c r="Z426" i="13"/>
  <c r="J426" i="13"/>
  <c r="G426" i="13"/>
  <c r="AB425" i="13"/>
  <c r="AA425" i="13"/>
  <c r="T425" i="13"/>
  <c r="K425" i="13"/>
  <c r="K409" i="13"/>
  <c r="K416" i="13"/>
  <c r="K421" i="13"/>
  <c r="J421" i="13" s="1"/>
  <c r="K422" i="13"/>
  <c r="J422" i="13" s="1"/>
  <c r="K423" i="13"/>
  <c r="J423" i="13" s="1"/>
  <c r="I425" i="13"/>
  <c r="I424" i="13" s="1"/>
  <c r="F425" i="13"/>
  <c r="F424" i="13" s="1"/>
  <c r="E425" i="13"/>
  <c r="E424" i="13" s="1"/>
  <c r="D425" i="13"/>
  <c r="D424" i="13" s="1"/>
  <c r="Y424" i="13"/>
  <c r="X424" i="13"/>
  <c r="W424" i="13"/>
  <c r="V424" i="13"/>
  <c r="U424" i="13"/>
  <c r="R424" i="13"/>
  <c r="P424" i="13"/>
  <c r="Z423" i="13"/>
  <c r="Z422" i="13"/>
  <c r="Z421" i="13"/>
  <c r="AB420" i="13"/>
  <c r="AA420" i="13"/>
  <c r="T420" i="13"/>
  <c r="R420" i="13"/>
  <c r="R408" i="13" s="1"/>
  <c r="Q420" i="13"/>
  <c r="P420" i="13"/>
  <c r="P408" i="13" s="1"/>
  <c r="N420" i="13"/>
  <c r="M420" i="13"/>
  <c r="L420" i="13"/>
  <c r="L408" i="13" s="1"/>
  <c r="L407" i="13" s="1"/>
  <c r="I420" i="13"/>
  <c r="G420" i="13"/>
  <c r="F420" i="13"/>
  <c r="E420" i="13"/>
  <c r="D420" i="13"/>
  <c r="Z419" i="13"/>
  <c r="J419" i="13"/>
  <c r="G419" i="13"/>
  <c r="Z418" i="13"/>
  <c r="J418" i="13"/>
  <c r="G418" i="13"/>
  <c r="Z417" i="13"/>
  <c r="J417" i="13"/>
  <c r="G417" i="13"/>
  <c r="AB416" i="13"/>
  <c r="AA416" i="13"/>
  <c r="T416" i="13"/>
  <c r="I416" i="13"/>
  <c r="F416" i="13"/>
  <c r="E416" i="13"/>
  <c r="D416" i="13"/>
  <c r="Z415" i="13"/>
  <c r="J415" i="13"/>
  <c r="G415" i="13"/>
  <c r="Z414" i="13"/>
  <c r="J414" i="13"/>
  <c r="Z413" i="13"/>
  <c r="J413" i="13"/>
  <c r="G413" i="13"/>
  <c r="Z412" i="13"/>
  <c r="J412" i="13"/>
  <c r="Z411" i="13"/>
  <c r="J411" i="13"/>
  <c r="G411" i="13"/>
  <c r="Z410" i="13"/>
  <c r="J410" i="13"/>
  <c r="G410" i="13"/>
  <c r="AB409" i="13"/>
  <c r="AA409" i="13"/>
  <c r="T409" i="13"/>
  <c r="N409" i="13"/>
  <c r="I409" i="13"/>
  <c r="F409" i="13"/>
  <c r="F408" i="13" s="1"/>
  <c r="E409" i="13"/>
  <c r="E408" i="13" s="1"/>
  <c r="D409" i="13"/>
  <c r="D408" i="13" s="1"/>
  <c r="Q408" i="13"/>
  <c r="Q22" i="13"/>
  <c r="Q7" i="13" s="1"/>
  <c r="Q128" i="13"/>
  <c r="Q126" i="13" s="1"/>
  <c r="Q146" i="13"/>
  <c r="Q167" i="13"/>
  <c r="M408" i="13"/>
  <c r="M22" i="13"/>
  <c r="M7" i="13" s="1"/>
  <c r="M40" i="13"/>
  <c r="M53" i="13"/>
  <c r="M58" i="13"/>
  <c r="M98" i="13"/>
  <c r="M100" i="13"/>
  <c r="M104" i="13"/>
  <c r="M102" i="13" s="1"/>
  <c r="M128" i="13"/>
  <c r="M126" i="13" s="1"/>
  <c r="M146" i="13"/>
  <c r="M167" i="13"/>
  <c r="Z406" i="13"/>
  <c r="J406" i="13"/>
  <c r="G406" i="13"/>
  <c r="Z405" i="13"/>
  <c r="J405" i="13"/>
  <c r="G405" i="13"/>
  <c r="D405" i="13"/>
  <c r="Z404" i="13"/>
  <c r="J404" i="13"/>
  <c r="Z403" i="13"/>
  <c r="K403" i="13"/>
  <c r="J403" i="13" s="1"/>
  <c r="G403" i="13"/>
  <c r="Z402" i="13"/>
  <c r="K402" i="13"/>
  <c r="J402" i="13" s="1"/>
  <c r="G402" i="13"/>
  <c r="Z401" i="13"/>
  <c r="K401" i="13"/>
  <c r="J401" i="13" s="1"/>
  <c r="G401" i="13"/>
  <c r="AB400" i="13"/>
  <c r="AA400" i="13"/>
  <c r="T400" i="13"/>
  <c r="S400" i="13"/>
  <c r="R400" i="13"/>
  <c r="O400" i="13"/>
  <c r="N400" i="13"/>
  <c r="M400" i="13"/>
  <c r="L400" i="13"/>
  <c r="I400" i="13"/>
  <c r="H400" i="13"/>
  <c r="F400" i="13"/>
  <c r="D400" i="13"/>
  <c r="Z399" i="13"/>
  <c r="J399" i="13"/>
  <c r="G399" i="13"/>
  <c r="Z398" i="13"/>
  <c r="J398" i="13"/>
  <c r="G398" i="13"/>
  <c r="Z397" i="13"/>
  <c r="J397" i="13"/>
  <c r="G397" i="13"/>
  <c r="Z396" i="13"/>
  <c r="Z395" i="13"/>
  <c r="T395" i="13"/>
  <c r="K395" i="13"/>
  <c r="J395" i="13"/>
  <c r="I395" i="13"/>
  <c r="H395" i="13"/>
  <c r="F395" i="13"/>
  <c r="E395" i="13"/>
  <c r="Z394" i="13"/>
  <c r="J394" i="13"/>
  <c r="G394" i="13"/>
  <c r="Z393" i="13"/>
  <c r="J393" i="13"/>
  <c r="G393" i="13"/>
  <c r="Z392" i="13"/>
  <c r="J392" i="13"/>
  <c r="G392" i="13"/>
  <c r="Z391" i="13"/>
  <c r="J391" i="13"/>
  <c r="G391" i="13"/>
  <c r="Z390" i="13"/>
  <c r="J390" i="13"/>
  <c r="G390" i="13"/>
  <c r="Z389" i="13"/>
  <c r="T389" i="13"/>
  <c r="K389" i="13"/>
  <c r="I389" i="13"/>
  <c r="H389" i="13"/>
  <c r="F389" i="13"/>
  <c r="E389" i="13"/>
  <c r="Z388" i="13"/>
  <c r="J388" i="13"/>
  <c r="G388" i="13"/>
  <c r="Z387" i="13"/>
  <c r="J387" i="13"/>
  <c r="G387" i="13"/>
  <c r="Z386" i="13"/>
  <c r="J386" i="13"/>
  <c r="G386" i="13"/>
  <c r="Z385" i="13"/>
  <c r="T385" i="13"/>
  <c r="K385" i="13"/>
  <c r="I385" i="13"/>
  <c r="H385" i="13"/>
  <c r="F385" i="13"/>
  <c r="E385" i="13"/>
  <c r="Z384" i="13"/>
  <c r="J384" i="13"/>
  <c r="G384" i="13"/>
  <c r="Z383" i="13"/>
  <c r="G383" i="13"/>
  <c r="Z382" i="13"/>
  <c r="J382" i="13"/>
  <c r="G382" i="13"/>
  <c r="Z381" i="13"/>
  <c r="J381" i="13"/>
  <c r="G381" i="13"/>
  <c r="Z380" i="13"/>
  <c r="J380" i="13"/>
  <c r="G380" i="13"/>
  <c r="Z379" i="13"/>
  <c r="J379" i="13"/>
  <c r="G379" i="13"/>
  <c r="Z378" i="13"/>
  <c r="G378" i="13"/>
  <c r="Z377" i="13"/>
  <c r="J377" i="13"/>
  <c r="G377" i="13"/>
  <c r="Z376" i="13"/>
  <c r="T376" i="13"/>
  <c r="J376" i="13" s="1"/>
  <c r="I376" i="13"/>
  <c r="H376" i="13"/>
  <c r="F376" i="13"/>
  <c r="E376" i="13"/>
  <c r="Z375" i="13"/>
  <c r="J375" i="13"/>
  <c r="G375" i="13"/>
  <c r="Z374" i="13"/>
  <c r="J374" i="13"/>
  <c r="G374" i="13"/>
  <c r="Z373" i="13"/>
  <c r="K373" i="13"/>
  <c r="I373" i="13"/>
  <c r="H373" i="13"/>
  <c r="F373" i="13"/>
  <c r="E373" i="13"/>
  <c r="Z372" i="13"/>
  <c r="J372" i="13"/>
  <c r="G372" i="13"/>
  <c r="Z371" i="13"/>
  <c r="J371" i="13"/>
  <c r="G371" i="13"/>
  <c r="Z370" i="13"/>
  <c r="J370" i="13"/>
  <c r="G370" i="13"/>
  <c r="AB369" i="13"/>
  <c r="AA369" i="13"/>
  <c r="T369" i="13"/>
  <c r="K369" i="13"/>
  <c r="I369" i="13"/>
  <c r="G369" i="13" s="1"/>
  <c r="F369" i="13"/>
  <c r="E369" i="13"/>
  <c r="Z368" i="13"/>
  <c r="Z366" i="13"/>
  <c r="J366" i="13"/>
  <c r="G366" i="13"/>
  <c r="E366" i="13"/>
  <c r="Z365" i="13"/>
  <c r="J365" i="13"/>
  <c r="G365" i="13"/>
  <c r="Z364" i="13"/>
  <c r="J364" i="13"/>
  <c r="G364" i="13"/>
  <c r="Z363" i="13"/>
  <c r="J363" i="13"/>
  <c r="Z362" i="13"/>
  <c r="J362" i="13"/>
  <c r="G362" i="13"/>
  <c r="AB361" i="13"/>
  <c r="T361" i="13"/>
  <c r="K361" i="13"/>
  <c r="I361" i="13"/>
  <c r="H361" i="13"/>
  <c r="G361" i="13" s="1"/>
  <c r="F361" i="13"/>
  <c r="E361" i="13"/>
  <c r="D361" i="13"/>
  <c r="D360" i="13" s="1"/>
  <c r="D359" i="13" s="1"/>
  <c r="S360" i="13"/>
  <c r="R360" i="13"/>
  <c r="Q360" i="13"/>
  <c r="P360" i="13"/>
  <c r="O360" i="13"/>
  <c r="N360" i="13"/>
  <c r="M360" i="13"/>
  <c r="L360" i="13"/>
  <c r="Z358" i="13"/>
  <c r="J358" i="13"/>
  <c r="G358" i="13"/>
  <c r="Z357" i="13"/>
  <c r="J357" i="13"/>
  <c r="G357" i="13"/>
  <c r="Z356" i="13"/>
  <c r="K356" i="13"/>
  <c r="J356" i="13" s="1"/>
  <c r="G356" i="13"/>
  <c r="Z355" i="13"/>
  <c r="K355" i="13"/>
  <c r="J355" i="13" s="1"/>
  <c r="G355" i="13"/>
  <c r="AB354" i="13"/>
  <c r="AA354" i="13"/>
  <c r="T354" i="13"/>
  <c r="R354" i="13"/>
  <c r="O354" i="13"/>
  <c r="N354" i="13"/>
  <c r="M354" i="13"/>
  <c r="L354" i="13"/>
  <c r="I354" i="13"/>
  <c r="H354" i="13"/>
  <c r="F354" i="13"/>
  <c r="E354" i="13"/>
  <c r="D354" i="13"/>
  <c r="Z353" i="13"/>
  <c r="J353" i="13"/>
  <c r="G353" i="13"/>
  <c r="E353" i="13"/>
  <c r="Z352" i="13"/>
  <c r="J352" i="13"/>
  <c r="G352" i="13"/>
  <c r="Z351" i="13"/>
  <c r="J351" i="13"/>
  <c r="G351" i="13"/>
  <c r="AB350" i="13"/>
  <c r="AA350" i="13"/>
  <c r="T350" i="13"/>
  <c r="K350" i="13"/>
  <c r="I350" i="13"/>
  <c r="H350" i="13"/>
  <c r="F350" i="13"/>
  <c r="E350" i="13"/>
  <c r="D350" i="13"/>
  <c r="Z349" i="13"/>
  <c r="Z348" i="13"/>
  <c r="G348" i="13"/>
  <c r="Z347" i="13"/>
  <c r="J347" i="13"/>
  <c r="G347" i="13"/>
  <c r="Z346" i="13"/>
  <c r="J346" i="13"/>
  <c r="G346" i="13"/>
  <c r="Z345" i="13"/>
  <c r="J345" i="13"/>
  <c r="G345" i="13"/>
  <c r="Z344" i="13"/>
  <c r="T344" i="13"/>
  <c r="K344" i="13"/>
  <c r="I344" i="13"/>
  <c r="H344" i="13"/>
  <c r="F344" i="13"/>
  <c r="E344" i="13"/>
  <c r="D344" i="13"/>
  <c r="Z343" i="13"/>
  <c r="J343" i="13"/>
  <c r="G343" i="13"/>
  <c r="Z342" i="13"/>
  <c r="J342" i="13"/>
  <c r="G342" i="13"/>
  <c r="Z341" i="13"/>
  <c r="J341" i="13"/>
  <c r="G341" i="13"/>
  <c r="Z340" i="13"/>
  <c r="J340" i="13"/>
  <c r="G340" i="13"/>
  <c r="Z339" i="13"/>
  <c r="J339" i="13"/>
  <c r="G339" i="13"/>
  <c r="Z338" i="13"/>
  <c r="I338" i="13"/>
  <c r="H338" i="13"/>
  <c r="F338" i="13"/>
  <c r="E338" i="13"/>
  <c r="D338" i="13"/>
  <c r="Z337" i="13"/>
  <c r="J337" i="13"/>
  <c r="G337" i="13"/>
  <c r="Z336" i="13"/>
  <c r="K336" i="13"/>
  <c r="J336" i="13" s="1"/>
  <c r="G336" i="13"/>
  <c r="Z335" i="13"/>
  <c r="K335" i="13"/>
  <c r="J335" i="13" s="1"/>
  <c r="G335" i="13"/>
  <c r="Z334" i="13"/>
  <c r="K334" i="13"/>
  <c r="J334" i="13" s="1"/>
  <c r="G334" i="13"/>
  <c r="Z333" i="13"/>
  <c r="K333" i="13"/>
  <c r="J333" i="13" s="1"/>
  <c r="G333" i="13"/>
  <c r="Z332" i="13"/>
  <c r="K332" i="13"/>
  <c r="J332" i="13" s="1"/>
  <c r="G332" i="13"/>
  <c r="Z331" i="13"/>
  <c r="K331" i="13"/>
  <c r="J331" i="13" s="1"/>
  <c r="G331" i="13"/>
  <c r="Z330" i="13"/>
  <c r="K330" i="13"/>
  <c r="J330" i="13" s="1"/>
  <c r="G330" i="13"/>
  <c r="Z329" i="13"/>
  <c r="K329" i="13"/>
  <c r="J329" i="13" s="1"/>
  <c r="G329" i="13"/>
  <c r="Z328" i="13"/>
  <c r="K328" i="13"/>
  <c r="J328" i="13" s="1"/>
  <c r="G328" i="13"/>
  <c r="Z327" i="13"/>
  <c r="K327" i="13"/>
  <c r="J327" i="13" s="1"/>
  <c r="G327" i="13"/>
  <c r="Z326" i="13"/>
  <c r="K326" i="13"/>
  <c r="J326" i="13" s="1"/>
  <c r="G326" i="13"/>
  <c r="AB325" i="13"/>
  <c r="AA325" i="13"/>
  <c r="AA324" i="13" s="1"/>
  <c r="T325" i="13"/>
  <c r="S325" i="13"/>
  <c r="R325" i="13"/>
  <c r="O325" i="13"/>
  <c r="N325" i="13"/>
  <c r="M325" i="13"/>
  <c r="L325" i="13"/>
  <c r="I325" i="13"/>
  <c r="H325" i="13"/>
  <c r="F325" i="13"/>
  <c r="F324" i="13" s="1"/>
  <c r="E325" i="13"/>
  <c r="E172" i="13"/>
  <c r="E188" i="13"/>
  <c r="E218" i="13"/>
  <c r="E228" i="13"/>
  <c r="E234" i="13"/>
  <c r="E238" i="13"/>
  <c r="E242" i="13"/>
  <c r="E252" i="13"/>
  <c r="E261" i="13"/>
  <c r="E289" i="13"/>
  <c r="E313" i="13"/>
  <c r="E285" i="13" s="1"/>
  <c r="D325" i="13"/>
  <c r="D324" i="13" s="1"/>
  <c r="S324" i="13"/>
  <c r="R324" i="13"/>
  <c r="O324" i="13"/>
  <c r="N324" i="13"/>
  <c r="M324" i="13"/>
  <c r="L324" i="13"/>
  <c r="I324" i="13"/>
  <c r="Z323" i="13"/>
  <c r="K323" i="13"/>
  <c r="J323" i="13" s="1"/>
  <c r="G323" i="13"/>
  <c r="Z322" i="13"/>
  <c r="J322" i="13"/>
  <c r="G322" i="13"/>
  <c r="Z321" i="13"/>
  <c r="J321" i="13"/>
  <c r="G321" i="13"/>
  <c r="Z320" i="13"/>
  <c r="J320" i="13"/>
  <c r="G320" i="13"/>
  <c r="Z319" i="13"/>
  <c r="J319" i="13"/>
  <c r="G319" i="13"/>
  <c r="Z318" i="13"/>
  <c r="J318" i="13"/>
  <c r="G318" i="13"/>
  <c r="Z317" i="13"/>
  <c r="J317" i="13"/>
  <c r="G317" i="13"/>
  <c r="Z316" i="13"/>
  <c r="J316" i="13"/>
  <c r="G316" i="13"/>
  <c r="Z315" i="13"/>
  <c r="J315" i="13"/>
  <c r="G315" i="13"/>
  <c r="Z314" i="13"/>
  <c r="J314" i="13"/>
  <c r="G314" i="13"/>
  <c r="Z313" i="13"/>
  <c r="K313" i="13"/>
  <c r="K285" i="13" s="1"/>
  <c r="H313" i="13"/>
  <c r="G313" i="13" s="1"/>
  <c r="F313" i="13"/>
  <c r="Z312" i="13"/>
  <c r="Z311" i="13"/>
  <c r="T311" i="13"/>
  <c r="J311" i="13" s="1"/>
  <c r="G311" i="13"/>
  <c r="Z310" i="13"/>
  <c r="J310" i="13"/>
  <c r="G310" i="13"/>
  <c r="Z309" i="13"/>
  <c r="J309" i="13"/>
  <c r="G309" i="13"/>
  <c r="Z308" i="13"/>
  <c r="J308" i="13"/>
  <c r="G308" i="13"/>
  <c r="Z307" i="13"/>
  <c r="J307" i="13"/>
  <c r="G307" i="13"/>
  <c r="Z306" i="13"/>
  <c r="J306" i="13"/>
  <c r="G306" i="13"/>
  <c r="Z305" i="13"/>
  <c r="J305" i="13"/>
  <c r="G305" i="13"/>
  <c r="Z304" i="13"/>
  <c r="J304" i="13"/>
  <c r="G304" i="13"/>
  <c r="Z303" i="13"/>
  <c r="J303" i="13"/>
  <c r="G303" i="13"/>
  <c r="Z302" i="13"/>
  <c r="J302" i="13"/>
  <c r="G302" i="13"/>
  <c r="Z301" i="13"/>
  <c r="J301" i="13"/>
  <c r="G301" i="13"/>
  <c r="Z300" i="13"/>
  <c r="J300" i="13"/>
  <c r="G300" i="13"/>
  <c r="Z299" i="13"/>
  <c r="J299" i="13"/>
  <c r="G299" i="13"/>
  <c r="Z298" i="13"/>
  <c r="J298" i="13"/>
  <c r="G298" i="13"/>
  <c r="Z297" i="13"/>
  <c r="J297" i="13"/>
  <c r="G297" i="13"/>
  <c r="Z296" i="13"/>
  <c r="J296" i="13"/>
  <c r="G296" i="13"/>
  <c r="Z295" i="13"/>
  <c r="J295" i="13"/>
  <c r="G295" i="13"/>
  <c r="Z294" i="13"/>
  <c r="J294" i="13"/>
  <c r="G294" i="13"/>
  <c r="Z293" i="13"/>
  <c r="J293" i="13"/>
  <c r="G293" i="13"/>
  <c r="Z292" i="13"/>
  <c r="J292" i="13"/>
  <c r="G292" i="13"/>
  <c r="Z291" i="13"/>
  <c r="J291" i="13"/>
  <c r="G291" i="13"/>
  <c r="Z290" i="13"/>
  <c r="J290" i="13"/>
  <c r="G290" i="13"/>
  <c r="Z289" i="13"/>
  <c r="T289" i="13"/>
  <c r="J289" i="13" s="1"/>
  <c r="I289" i="13"/>
  <c r="G289" i="13" s="1"/>
  <c r="F289" i="13"/>
  <c r="F285" i="13" s="1"/>
  <c r="D289" i="13"/>
  <c r="D285" i="13" s="1"/>
  <c r="Z288" i="13"/>
  <c r="J288" i="13"/>
  <c r="G288" i="13"/>
  <c r="Z287" i="13"/>
  <c r="J287" i="13"/>
  <c r="G287" i="13"/>
  <c r="Z286" i="13"/>
  <c r="J286" i="13"/>
  <c r="G286" i="13"/>
  <c r="AB285" i="13"/>
  <c r="AA285" i="13"/>
  <c r="S285" i="13"/>
  <c r="R285" i="13"/>
  <c r="Q285" i="13"/>
  <c r="P285" i="13"/>
  <c r="O285" i="13"/>
  <c r="N285" i="13"/>
  <c r="M285" i="13"/>
  <c r="L285" i="13"/>
  <c r="H285" i="13"/>
  <c r="Z283" i="13"/>
  <c r="T283" i="13"/>
  <c r="G283" i="13"/>
  <c r="Z282" i="13"/>
  <c r="T282" i="13"/>
  <c r="J282" i="13" s="1"/>
  <c r="G282" i="13"/>
  <c r="Z281" i="13"/>
  <c r="T281" i="13"/>
  <c r="J281" i="13" s="1"/>
  <c r="G281" i="13"/>
  <c r="Z280" i="13"/>
  <c r="T280" i="13"/>
  <c r="J280" i="13" s="1"/>
  <c r="G280" i="13"/>
  <c r="AB279" i="13"/>
  <c r="AA279" i="13"/>
  <c r="T279" i="13"/>
  <c r="R279" i="13"/>
  <c r="O279" i="13"/>
  <c r="N279" i="13"/>
  <c r="M279" i="13"/>
  <c r="L279" i="13"/>
  <c r="K279" i="13"/>
  <c r="J279" i="13" s="1"/>
  <c r="I279" i="13"/>
  <c r="H279" i="13"/>
  <c r="F279" i="13"/>
  <c r="E279" i="13"/>
  <c r="D279" i="13"/>
  <c r="Z278" i="13"/>
  <c r="T278" i="13"/>
  <c r="J278" i="13" s="1"/>
  <c r="G278" i="13"/>
  <c r="Z277" i="13"/>
  <c r="T277" i="13"/>
  <c r="J277" i="13" s="1"/>
  <c r="G277" i="13"/>
  <c r="Z276" i="13"/>
  <c r="T276" i="13"/>
  <c r="K276" i="13"/>
  <c r="G276" i="13"/>
  <c r="AB275" i="13"/>
  <c r="AA275" i="13"/>
  <c r="T275" i="13"/>
  <c r="R275" i="13"/>
  <c r="O275" i="13"/>
  <c r="N275" i="13"/>
  <c r="M275" i="13"/>
  <c r="L275" i="13"/>
  <c r="I275" i="13"/>
  <c r="H275" i="13"/>
  <c r="F275" i="13"/>
  <c r="E275" i="13"/>
  <c r="D275" i="13"/>
  <c r="Z274" i="13"/>
  <c r="T274" i="13"/>
  <c r="K274" i="13"/>
  <c r="G274" i="13"/>
  <c r="Z273" i="13"/>
  <c r="T273" i="13"/>
  <c r="K273" i="13"/>
  <c r="G273" i="13"/>
  <c r="Z272" i="13"/>
  <c r="T272" i="13"/>
  <c r="J272" i="13" s="1"/>
  <c r="G272" i="13"/>
  <c r="Z271" i="13"/>
  <c r="T271" i="13"/>
  <c r="K271" i="13"/>
  <c r="G271" i="13"/>
  <c r="Z270" i="13"/>
  <c r="T270" i="13"/>
  <c r="K270" i="13"/>
  <c r="G270" i="13"/>
  <c r="Z269" i="13"/>
  <c r="T269" i="13"/>
  <c r="K269" i="13"/>
  <c r="G269" i="13"/>
  <c r="Z268" i="13"/>
  <c r="T268" i="13"/>
  <c r="K268" i="13"/>
  <c r="G268" i="13"/>
  <c r="Z267" i="13"/>
  <c r="T267" i="13"/>
  <c r="K267" i="13"/>
  <c r="G267" i="13"/>
  <c r="AB266" i="13"/>
  <c r="AA266" i="13"/>
  <c r="W266" i="13"/>
  <c r="T266" i="13" s="1"/>
  <c r="R266" i="13"/>
  <c r="O266" i="13"/>
  <c r="N266" i="13"/>
  <c r="M266" i="13"/>
  <c r="L266" i="13"/>
  <c r="I266" i="13"/>
  <c r="H266" i="13"/>
  <c r="F266" i="13"/>
  <c r="E266" i="13"/>
  <c r="D266" i="13"/>
  <c r="Z265" i="13"/>
  <c r="Z264" i="13"/>
  <c r="T264" i="13"/>
  <c r="J264" i="13" s="1"/>
  <c r="G264" i="13"/>
  <c r="Z263" i="13"/>
  <c r="J263" i="13"/>
  <c r="G263" i="13"/>
  <c r="Z262" i="13"/>
  <c r="T262" i="13"/>
  <c r="J262" i="13" s="1"/>
  <c r="J261" i="13" s="1"/>
  <c r="G262" i="13"/>
  <c r="G261" i="13" s="1"/>
  <c r="Z261" i="13"/>
  <c r="T261" i="13"/>
  <c r="K261" i="13"/>
  <c r="I261" i="13"/>
  <c r="H261" i="13"/>
  <c r="F261" i="13"/>
  <c r="Z260" i="13"/>
  <c r="T260" i="13"/>
  <c r="J260" i="13" s="1"/>
  <c r="G260" i="13"/>
  <c r="Z259" i="13"/>
  <c r="T259" i="13"/>
  <c r="J259" i="13" s="1"/>
  <c r="G259" i="13"/>
  <c r="Z258" i="13"/>
  <c r="T258" i="13"/>
  <c r="J258" i="13" s="1"/>
  <c r="G258" i="13"/>
  <c r="Z257" i="13"/>
  <c r="T257" i="13"/>
  <c r="J257" i="13" s="1"/>
  <c r="G257" i="13"/>
  <c r="Z256" i="13"/>
  <c r="T256" i="13"/>
  <c r="J256" i="13" s="1"/>
  <c r="G256" i="13"/>
  <c r="Z255" i="13"/>
  <c r="T255" i="13"/>
  <c r="J255" i="13" s="1"/>
  <c r="G255" i="13"/>
  <c r="Z254" i="13"/>
  <c r="T254" i="13"/>
  <c r="J254" i="13" s="1"/>
  <c r="G254" i="13"/>
  <c r="Z253" i="13"/>
  <c r="T253" i="13"/>
  <c r="J253" i="13" s="1"/>
  <c r="G253" i="13"/>
  <c r="Z252" i="13"/>
  <c r="T252" i="13"/>
  <c r="K252" i="13"/>
  <c r="I252" i="13"/>
  <c r="H252" i="13"/>
  <c r="F252" i="13"/>
  <c r="Z251" i="13"/>
  <c r="Z250" i="13"/>
  <c r="T250" i="13"/>
  <c r="J250" i="13" s="1"/>
  <c r="G250" i="13"/>
  <c r="Z249" i="13"/>
  <c r="T249" i="13"/>
  <c r="J249" i="13" s="1"/>
  <c r="G249" i="13"/>
  <c r="Z248" i="13"/>
  <c r="T248" i="13"/>
  <c r="J248" i="13" s="1"/>
  <c r="G248" i="13"/>
  <c r="Z247" i="13"/>
  <c r="T247" i="13"/>
  <c r="J247" i="13" s="1"/>
  <c r="G247" i="13"/>
  <c r="Z246" i="13"/>
  <c r="T246" i="13"/>
  <c r="J246" i="13" s="1"/>
  <c r="G246" i="13"/>
  <c r="Z245" i="13"/>
  <c r="T245" i="13"/>
  <c r="J245" i="13" s="1"/>
  <c r="G245" i="13"/>
  <c r="Z244" i="13"/>
  <c r="T244" i="13"/>
  <c r="J244" i="13" s="1"/>
  <c r="G244" i="13"/>
  <c r="Z243" i="13"/>
  <c r="T243" i="13"/>
  <c r="J243" i="13" s="1"/>
  <c r="G243" i="13"/>
  <c r="Z242" i="13"/>
  <c r="K242" i="13"/>
  <c r="I242" i="13"/>
  <c r="H242" i="13"/>
  <c r="F242" i="13"/>
  <c r="D242" i="13"/>
  <c r="Z241" i="13"/>
  <c r="T241" i="13"/>
  <c r="J241" i="13" s="1"/>
  <c r="G241" i="13"/>
  <c r="Z240" i="13"/>
  <c r="T240" i="13"/>
  <c r="J240" i="13" s="1"/>
  <c r="G240" i="13"/>
  <c r="Z239" i="13"/>
  <c r="T239" i="13"/>
  <c r="J239" i="13" s="1"/>
  <c r="G239" i="13"/>
  <c r="AA238" i="13"/>
  <c r="Z238" i="13" s="1"/>
  <c r="T238" i="13"/>
  <c r="K238" i="13"/>
  <c r="Z237" i="13"/>
  <c r="T237" i="13"/>
  <c r="J237" i="13" s="1"/>
  <c r="G237" i="13"/>
  <c r="Z236" i="13"/>
  <c r="T236" i="13"/>
  <c r="J236" i="13" s="1"/>
  <c r="G236" i="13"/>
  <c r="Z235" i="13"/>
  <c r="T235" i="13"/>
  <c r="J235" i="13" s="1"/>
  <c r="G235" i="13"/>
  <c r="AB234" i="13"/>
  <c r="AA234" i="13"/>
  <c r="T234" i="13"/>
  <c r="K234" i="13"/>
  <c r="I234" i="13"/>
  <c r="H234" i="13"/>
  <c r="F234" i="13"/>
  <c r="D234" i="13"/>
  <c r="Z233" i="13"/>
  <c r="J233" i="13"/>
  <c r="G233" i="13"/>
  <c r="Z232" i="13"/>
  <c r="T232" i="13"/>
  <c r="J232" i="13" s="1"/>
  <c r="G232" i="13"/>
  <c r="Z231" i="13"/>
  <c r="T231" i="13"/>
  <c r="G231" i="13"/>
  <c r="Z230" i="13"/>
  <c r="T230" i="13"/>
  <c r="J230" i="13" s="1"/>
  <c r="G230" i="13"/>
  <c r="Z229" i="13"/>
  <c r="T229" i="13"/>
  <c r="J229" i="13" s="1"/>
  <c r="G229" i="13"/>
  <c r="AB228" i="13"/>
  <c r="Z228" i="13" s="1"/>
  <c r="X228" i="13"/>
  <c r="W228" i="13"/>
  <c r="V228" i="13"/>
  <c r="U228" i="13"/>
  <c r="K228" i="13"/>
  <c r="I228" i="13"/>
  <c r="H228" i="13"/>
  <c r="F228" i="13"/>
  <c r="D228" i="13"/>
  <c r="Z227" i="13"/>
  <c r="T227" i="13"/>
  <c r="J227" i="13" s="1"/>
  <c r="G227" i="13"/>
  <c r="Z226" i="13"/>
  <c r="T226" i="13"/>
  <c r="J226" i="13" s="1"/>
  <c r="G226" i="13"/>
  <c r="Z225" i="13"/>
  <c r="T225" i="13"/>
  <c r="J225" i="13" s="1"/>
  <c r="G225" i="13"/>
  <c r="Z224" i="13"/>
  <c r="T224" i="13"/>
  <c r="J224" i="13" s="1"/>
  <c r="G224" i="13"/>
  <c r="Z223" i="13"/>
  <c r="T223" i="13"/>
  <c r="J223" i="13" s="1"/>
  <c r="G223" i="13"/>
  <c r="Z222" i="13"/>
  <c r="T222" i="13"/>
  <c r="J222" i="13" s="1"/>
  <c r="G222" i="13"/>
  <c r="Z221" i="13"/>
  <c r="T221" i="13"/>
  <c r="J221" i="13" s="1"/>
  <c r="G221" i="13"/>
  <c r="Z220" i="13"/>
  <c r="T220" i="13"/>
  <c r="J220" i="13" s="1"/>
  <c r="G220" i="13"/>
  <c r="Z219" i="13"/>
  <c r="T219" i="13"/>
  <c r="J219" i="13" s="1"/>
  <c r="G219" i="13"/>
  <c r="AB218" i="13"/>
  <c r="AA218" i="13"/>
  <c r="Y218" i="13"/>
  <c r="Y217" i="13" s="1"/>
  <c r="X218" i="13"/>
  <c r="W218" i="13"/>
  <c r="V218" i="13"/>
  <c r="U218" i="13"/>
  <c r="S218" i="13"/>
  <c r="R218" i="13"/>
  <c r="Q218" i="13"/>
  <c r="Q217" i="13" s="1"/>
  <c r="P218" i="13"/>
  <c r="P217" i="13" s="1"/>
  <c r="O218" i="13"/>
  <c r="O217" i="13" s="1"/>
  <c r="N218" i="13"/>
  <c r="N217" i="13" s="1"/>
  <c r="M218" i="13"/>
  <c r="L218" i="13"/>
  <c r="L217" i="13" s="1"/>
  <c r="K218" i="13"/>
  <c r="I218" i="13"/>
  <c r="H218" i="13"/>
  <c r="F218" i="13"/>
  <c r="F217" i="13" s="1"/>
  <c r="D218" i="13"/>
  <c r="AB217" i="13"/>
  <c r="S217" i="13"/>
  <c r="M217" i="13"/>
  <c r="Z215" i="13"/>
  <c r="T215" i="13"/>
  <c r="J215" i="13" s="1"/>
  <c r="Z214" i="13"/>
  <c r="T214" i="13"/>
  <c r="K214" i="13"/>
  <c r="Z213" i="13"/>
  <c r="T213" i="13"/>
  <c r="K213" i="13"/>
  <c r="Z212" i="13"/>
  <c r="T212" i="13"/>
  <c r="K212" i="13"/>
  <c r="Z211" i="13"/>
  <c r="T211" i="13"/>
  <c r="K211" i="13"/>
  <c r="Z210" i="13"/>
  <c r="T210" i="13"/>
  <c r="K210" i="13"/>
  <c r="Z209" i="13"/>
  <c r="T209" i="13"/>
  <c r="K209" i="13"/>
  <c r="Z208" i="13"/>
  <c r="T208" i="13"/>
  <c r="K208" i="13"/>
  <c r="Z207" i="13"/>
  <c r="T207" i="13"/>
  <c r="K207" i="13"/>
  <c r="Z206" i="13"/>
  <c r="T206" i="13"/>
  <c r="K206" i="13"/>
  <c r="Z205" i="13"/>
  <c r="T205" i="13"/>
  <c r="K205" i="13"/>
  <c r="Z204" i="13"/>
  <c r="T204" i="13"/>
  <c r="K204" i="13"/>
  <c r="Z203" i="13"/>
  <c r="T203" i="13"/>
  <c r="K203" i="13"/>
  <c r="AB202" i="13"/>
  <c r="AA202" i="13"/>
  <c r="W202" i="13"/>
  <c r="W171" i="13" s="1"/>
  <c r="V202" i="13"/>
  <c r="R202" i="13"/>
  <c r="O202" i="13"/>
  <c r="N202" i="13"/>
  <c r="M202" i="13"/>
  <c r="L202" i="13"/>
  <c r="I202" i="13"/>
  <c r="H202" i="13"/>
  <c r="G202" i="13"/>
  <c r="F202" i="13"/>
  <c r="E202" i="13"/>
  <c r="D202" i="13"/>
  <c r="Z201" i="13"/>
  <c r="J201" i="13"/>
  <c r="G201" i="13"/>
  <c r="Z200" i="13"/>
  <c r="J200" i="13"/>
  <c r="G200" i="13"/>
  <c r="Z199" i="13"/>
  <c r="T199" i="13"/>
  <c r="J199" i="13" s="1"/>
  <c r="G199" i="13"/>
  <c r="Z198" i="13"/>
  <c r="Z197" i="13"/>
  <c r="T197" i="13"/>
  <c r="J197" i="13" s="1"/>
  <c r="G197" i="13"/>
  <c r="Z196" i="13"/>
  <c r="T196" i="13"/>
  <c r="J196" i="13" s="1"/>
  <c r="G196" i="13"/>
  <c r="Z195" i="13"/>
  <c r="T195" i="13"/>
  <c r="J195" i="13" s="1"/>
  <c r="G195" i="13"/>
  <c r="Z194" i="13"/>
  <c r="T194" i="13"/>
  <c r="J194" i="13" s="1"/>
  <c r="G194" i="13"/>
  <c r="Z193" i="13"/>
  <c r="T193" i="13"/>
  <c r="J193" i="13" s="1"/>
  <c r="G193" i="13"/>
  <c r="Z192" i="13"/>
  <c r="T192" i="13"/>
  <c r="J192" i="13" s="1"/>
  <c r="G192" i="13"/>
  <c r="Z191" i="13"/>
  <c r="T191" i="13"/>
  <c r="J191" i="13" s="1"/>
  <c r="G191" i="13"/>
  <c r="Z190" i="13"/>
  <c r="T190" i="13"/>
  <c r="J190" i="13" s="1"/>
  <c r="G190" i="13"/>
  <c r="Z189" i="13"/>
  <c r="T189" i="13"/>
  <c r="J189" i="13" s="1"/>
  <c r="G189" i="13"/>
  <c r="Z188" i="13"/>
  <c r="K188" i="13"/>
  <c r="I188" i="13"/>
  <c r="H188" i="13"/>
  <c r="F188" i="13"/>
  <c r="D188" i="13"/>
  <c r="Z187" i="13"/>
  <c r="T187" i="13"/>
  <c r="J187" i="13" s="1"/>
  <c r="G187" i="13"/>
  <c r="Z186" i="13"/>
  <c r="T186" i="13"/>
  <c r="J186" i="13" s="1"/>
  <c r="G186" i="13"/>
  <c r="Z185" i="13"/>
  <c r="T185" i="13"/>
  <c r="J185" i="13" s="1"/>
  <c r="G185" i="13"/>
  <c r="Z184" i="13"/>
  <c r="T184" i="13"/>
  <c r="J184" i="13" s="1"/>
  <c r="G184" i="13"/>
  <c r="Z183" i="13"/>
  <c r="T183" i="13"/>
  <c r="J183" i="13" s="1"/>
  <c r="G183" i="13"/>
  <c r="Z182" i="13"/>
  <c r="T182" i="13"/>
  <c r="J182" i="13" s="1"/>
  <c r="G182" i="13"/>
  <c r="Z181" i="13"/>
  <c r="T181" i="13"/>
  <c r="J181" i="13" s="1"/>
  <c r="G181" i="13"/>
  <c r="Z180" i="13"/>
  <c r="T180" i="13"/>
  <c r="J180" i="13" s="1"/>
  <c r="G180" i="13"/>
  <c r="Z179" i="13"/>
  <c r="T179" i="13"/>
  <c r="J179" i="13" s="1"/>
  <c r="G179" i="13"/>
  <c r="Z178" i="13"/>
  <c r="T178" i="13"/>
  <c r="J178" i="13" s="1"/>
  <c r="G178" i="13"/>
  <c r="Z177" i="13"/>
  <c r="T177" i="13"/>
  <c r="J177" i="13" s="1"/>
  <c r="G177" i="13"/>
  <c r="Z176" i="13"/>
  <c r="T176" i="13"/>
  <c r="J176" i="13" s="1"/>
  <c r="G176" i="13"/>
  <c r="Z175" i="13"/>
  <c r="T175" i="13"/>
  <c r="J175" i="13" s="1"/>
  <c r="G175" i="13"/>
  <c r="Z174" i="13"/>
  <c r="T174" i="13"/>
  <c r="J174" i="13" s="1"/>
  <c r="G174" i="13"/>
  <c r="Z173" i="13"/>
  <c r="T173" i="13"/>
  <c r="J173" i="13" s="1"/>
  <c r="G173" i="13"/>
  <c r="AB172" i="13"/>
  <c r="AA172" i="13"/>
  <c r="Y172" i="13"/>
  <c r="X172" i="13"/>
  <c r="W172" i="13"/>
  <c r="V172" i="13"/>
  <c r="U172" i="13"/>
  <c r="S172" i="13"/>
  <c r="S171" i="13" s="1"/>
  <c r="R172" i="13"/>
  <c r="Q172" i="13"/>
  <c r="P172" i="13"/>
  <c r="O172" i="13"/>
  <c r="N172" i="13"/>
  <c r="M172" i="13"/>
  <c r="M171" i="13" s="1"/>
  <c r="L172" i="13"/>
  <c r="K172" i="13"/>
  <c r="I172" i="13"/>
  <c r="H172" i="13"/>
  <c r="F172" i="13"/>
  <c r="D172" i="13"/>
  <c r="D171" i="13" s="1"/>
  <c r="Y171" i="13"/>
  <c r="X171" i="13"/>
  <c r="V171" i="13"/>
  <c r="U171" i="13"/>
  <c r="Q171" i="13"/>
  <c r="P171" i="13"/>
  <c r="O171" i="13"/>
  <c r="H171" i="13"/>
  <c r="Z169" i="13"/>
  <c r="Z168" i="13"/>
  <c r="D168" i="13"/>
  <c r="D167" i="13" s="1"/>
  <c r="AB167" i="13"/>
  <c r="AA167" i="13"/>
  <c r="T167" i="13"/>
  <c r="R167" i="13"/>
  <c r="P167" i="13"/>
  <c r="N167" i="13"/>
  <c r="L167" i="13"/>
  <c r="K167" i="13"/>
  <c r="J167" i="13"/>
  <c r="I167" i="13"/>
  <c r="H167" i="13"/>
  <c r="G167" i="13"/>
  <c r="F167" i="13"/>
  <c r="E167" i="13"/>
  <c r="Z166" i="13"/>
  <c r="J166" i="13"/>
  <c r="G166" i="13"/>
  <c r="Z165" i="13"/>
  <c r="Z164" i="13"/>
  <c r="Z163" i="13"/>
  <c r="J163" i="13"/>
  <c r="G163" i="13"/>
  <c r="Z162" i="13"/>
  <c r="J162" i="13"/>
  <c r="G162" i="13"/>
  <c r="Z161" i="13"/>
  <c r="J161" i="13"/>
  <c r="G161" i="13"/>
  <c r="Z160" i="13"/>
  <c r="J160" i="13"/>
  <c r="G160" i="13"/>
  <c r="Z159" i="13"/>
  <c r="J159" i="13"/>
  <c r="G159" i="13"/>
  <c r="AB158" i="13"/>
  <c r="AA158" i="13"/>
  <c r="T158" i="13"/>
  <c r="K158" i="13"/>
  <c r="I158" i="13"/>
  <c r="H158" i="13"/>
  <c r="F158" i="13"/>
  <c r="E158" i="13"/>
  <c r="D158" i="13"/>
  <c r="Z157" i="13"/>
  <c r="J157" i="13"/>
  <c r="G157" i="13"/>
  <c r="Z156" i="13"/>
  <c r="J156" i="13"/>
  <c r="G156" i="13"/>
  <c r="Z155" i="13"/>
  <c r="J155" i="13"/>
  <c r="G155" i="13"/>
  <c r="Z154" i="13"/>
  <c r="J154" i="13"/>
  <c r="G154" i="13"/>
  <c r="Z153" i="13"/>
  <c r="J153" i="13"/>
  <c r="G153" i="13"/>
  <c r="Z152" i="13"/>
  <c r="J152" i="13"/>
  <c r="G152" i="13"/>
  <c r="Z151" i="13"/>
  <c r="J151" i="13"/>
  <c r="G151" i="13"/>
  <c r="Z150" i="13"/>
  <c r="Z149" i="13"/>
  <c r="J149" i="13"/>
  <c r="G149" i="13"/>
  <c r="Z148" i="13"/>
  <c r="J148" i="13"/>
  <c r="G148" i="13"/>
  <c r="Z147" i="13"/>
  <c r="J147" i="13"/>
  <c r="AB146" i="13"/>
  <c r="AA146" i="13"/>
  <c r="T146" i="13"/>
  <c r="R146" i="13"/>
  <c r="P146" i="13"/>
  <c r="N146" i="13"/>
  <c r="L146" i="13"/>
  <c r="K146" i="13"/>
  <c r="I146" i="13"/>
  <c r="H146" i="13"/>
  <c r="F146" i="13"/>
  <c r="E146" i="13"/>
  <c r="D146" i="13"/>
  <c r="Z145" i="13"/>
  <c r="J145" i="13"/>
  <c r="J143" i="13" s="1"/>
  <c r="Z144" i="13"/>
  <c r="AB143" i="13"/>
  <c r="AA143" i="13"/>
  <c r="T143" i="13"/>
  <c r="S143" i="13"/>
  <c r="R143" i="13"/>
  <c r="Q143" i="13"/>
  <c r="P143" i="13"/>
  <c r="O143" i="13"/>
  <c r="N143" i="13"/>
  <c r="M143" i="13"/>
  <c r="L143" i="13"/>
  <c r="K143" i="13"/>
  <c r="I143" i="13"/>
  <c r="H143" i="13"/>
  <c r="G143" i="13"/>
  <c r="F143" i="13"/>
  <c r="E143" i="13"/>
  <c r="D143" i="13"/>
  <c r="Z142" i="13"/>
  <c r="J142" i="13"/>
  <c r="G142" i="13"/>
  <c r="Z141" i="13"/>
  <c r="Z140" i="13"/>
  <c r="J140" i="13"/>
  <c r="G140" i="13"/>
  <c r="Z139" i="13"/>
  <c r="K139" i="13"/>
  <c r="J139" i="13"/>
  <c r="I139" i="13"/>
  <c r="H139" i="13"/>
  <c r="G139" i="13"/>
  <c r="F139" i="13"/>
  <c r="E139" i="13"/>
  <c r="E126" i="13" s="1"/>
  <c r="D139" i="13"/>
  <c r="Z138" i="13"/>
  <c r="J138" i="13"/>
  <c r="G138" i="13"/>
  <c r="Z137" i="13"/>
  <c r="J137" i="13"/>
  <c r="G137" i="13"/>
  <c r="Z136" i="13"/>
  <c r="Z135" i="13"/>
  <c r="Z134" i="13"/>
  <c r="Z133" i="13"/>
  <c r="Z132" i="13"/>
  <c r="J132" i="13"/>
  <c r="G132" i="13"/>
  <c r="Z131" i="13"/>
  <c r="J131" i="13"/>
  <c r="G131" i="13"/>
  <c r="Z130" i="13"/>
  <c r="J130" i="13"/>
  <c r="G130" i="13"/>
  <c r="Z129" i="13"/>
  <c r="J129" i="13"/>
  <c r="G129" i="13"/>
  <c r="AB128" i="13"/>
  <c r="AB126" i="13" s="1"/>
  <c r="AA128" i="13"/>
  <c r="T128" i="13"/>
  <c r="T126" i="13" s="1"/>
  <c r="T125" i="13" s="1"/>
  <c r="R128" i="13"/>
  <c r="P128" i="13"/>
  <c r="N128" i="13"/>
  <c r="N126" i="13" s="1"/>
  <c r="L128" i="13"/>
  <c r="L126" i="13" s="1"/>
  <c r="L125" i="13" s="1"/>
  <c r="K128" i="13"/>
  <c r="I128" i="13"/>
  <c r="I126" i="13" s="1"/>
  <c r="I125" i="13" s="1"/>
  <c r="H128" i="13"/>
  <c r="H126" i="13" s="1"/>
  <c r="F128" i="13"/>
  <c r="D128" i="13"/>
  <c r="D126" i="13" s="1"/>
  <c r="Z127" i="13"/>
  <c r="J127" i="13"/>
  <c r="G127" i="13"/>
  <c r="R126" i="13"/>
  <c r="P126" i="13"/>
  <c r="P125" i="13" s="1"/>
  <c r="Z124" i="13"/>
  <c r="J124" i="13"/>
  <c r="Z123" i="13"/>
  <c r="J123" i="13"/>
  <c r="Z122" i="13"/>
  <c r="J122" i="13"/>
  <c r="G122" i="13"/>
  <c r="Z121" i="13"/>
  <c r="J121" i="13"/>
  <c r="G121" i="13"/>
  <c r="Z120" i="13"/>
  <c r="J120" i="13"/>
  <c r="G120" i="13"/>
  <c r="Z119" i="13"/>
  <c r="J119" i="13"/>
  <c r="G119" i="13"/>
  <c r="Z118" i="13"/>
  <c r="J118" i="13"/>
  <c r="G118" i="13"/>
  <c r="Z117" i="13"/>
  <c r="J117" i="13"/>
  <c r="G117" i="13"/>
  <c r="AB116" i="13"/>
  <c r="AA116" i="13"/>
  <c r="Y116" i="13"/>
  <c r="X116" i="13"/>
  <c r="W116" i="13"/>
  <c r="V116" i="13"/>
  <c r="U116" i="13"/>
  <c r="T116" i="13"/>
  <c r="K116" i="13"/>
  <c r="I116" i="13"/>
  <c r="H116" i="13"/>
  <c r="F116" i="13"/>
  <c r="E116" i="13"/>
  <c r="D116" i="13"/>
  <c r="Z115" i="13"/>
  <c r="J115" i="13"/>
  <c r="G115" i="13"/>
  <c r="Z114" i="13"/>
  <c r="J114" i="13"/>
  <c r="G114" i="13"/>
  <c r="Z113" i="13"/>
  <c r="J113" i="13"/>
  <c r="G113" i="13"/>
  <c r="Z112" i="13"/>
  <c r="J112" i="13"/>
  <c r="G112" i="13"/>
  <c r="Z111" i="13"/>
  <c r="K111" i="13"/>
  <c r="J111" i="13" s="1"/>
  <c r="G111" i="13"/>
  <c r="Z110" i="13"/>
  <c r="J110" i="13"/>
  <c r="G110" i="13"/>
  <c r="Z109" i="13"/>
  <c r="J109" i="13"/>
  <c r="G109" i="13"/>
  <c r="Z108" i="13"/>
  <c r="J108" i="13"/>
  <c r="G108" i="13"/>
  <c r="Z107" i="13"/>
  <c r="Z106" i="13"/>
  <c r="J106" i="13"/>
  <c r="G106" i="13"/>
  <c r="Z105" i="13"/>
  <c r="J105" i="13"/>
  <c r="G105" i="13"/>
  <c r="AB104" i="13"/>
  <c r="Z104" i="13" s="1"/>
  <c r="Y104" i="13"/>
  <c r="X104" i="13"/>
  <c r="W104" i="13"/>
  <c r="V104" i="13"/>
  <c r="U104" i="13"/>
  <c r="T104" i="13"/>
  <c r="T102" i="13" s="1"/>
  <c r="S104" i="13"/>
  <c r="S102" i="13" s="1"/>
  <c r="R104" i="13"/>
  <c r="R102" i="13" s="1"/>
  <c r="Q104" i="13"/>
  <c r="Q102" i="13" s="1"/>
  <c r="P104" i="13"/>
  <c r="P102" i="13" s="1"/>
  <c r="N104" i="13"/>
  <c r="N102" i="13" s="1"/>
  <c r="L104" i="13"/>
  <c r="L102" i="13" s="1"/>
  <c r="K104" i="13"/>
  <c r="I104" i="13"/>
  <c r="G104" i="13" s="1"/>
  <c r="F104" i="13"/>
  <c r="F102" i="13" s="1"/>
  <c r="E104" i="13"/>
  <c r="E102" i="13" s="1"/>
  <c r="D104" i="13"/>
  <c r="D102" i="13" s="1"/>
  <c r="Z103" i="13"/>
  <c r="J103" i="13"/>
  <c r="G103" i="13"/>
  <c r="AA102" i="13"/>
  <c r="H102" i="13"/>
  <c r="Z101" i="13"/>
  <c r="J101" i="13"/>
  <c r="J100" i="13" s="1"/>
  <c r="G101" i="13"/>
  <c r="G100" i="13" s="1"/>
  <c r="AB100" i="13"/>
  <c r="AA100" i="13"/>
  <c r="Y100" i="13"/>
  <c r="X100" i="13"/>
  <c r="W100" i="13"/>
  <c r="V100" i="13"/>
  <c r="U100" i="13"/>
  <c r="T100" i="13"/>
  <c r="S100" i="13"/>
  <c r="R100" i="13"/>
  <c r="Q100" i="13"/>
  <c r="P100" i="13"/>
  <c r="N100" i="13"/>
  <c r="L100" i="13"/>
  <c r="K100" i="13"/>
  <c r="I100" i="13"/>
  <c r="H100" i="13"/>
  <c r="F100" i="13"/>
  <c r="E100" i="13"/>
  <c r="D100" i="13"/>
  <c r="Z99" i="13"/>
  <c r="J99" i="13"/>
  <c r="J98" i="13" s="1"/>
  <c r="G99" i="13"/>
  <c r="AB98" i="13"/>
  <c r="AA98" i="13"/>
  <c r="Y98" i="13"/>
  <c r="X98" i="13"/>
  <c r="W98" i="13"/>
  <c r="V98" i="13"/>
  <c r="U98" i="13"/>
  <c r="T98" i="13"/>
  <c r="S98" i="13"/>
  <c r="R98" i="13"/>
  <c r="Q98" i="13"/>
  <c r="P98" i="13"/>
  <c r="N98" i="13"/>
  <c r="L98" i="13"/>
  <c r="K98" i="13"/>
  <c r="I98" i="13"/>
  <c r="H98" i="13"/>
  <c r="G98" i="13"/>
  <c r="F98" i="13"/>
  <c r="E98" i="13"/>
  <c r="D98" i="13"/>
  <c r="Z97" i="13"/>
  <c r="J97" i="13"/>
  <c r="G97" i="13"/>
  <c r="Z96" i="13"/>
  <c r="J96" i="13"/>
  <c r="G96" i="13"/>
  <c r="AB95" i="13"/>
  <c r="AA95" i="13"/>
  <c r="T95" i="13"/>
  <c r="K95" i="13"/>
  <c r="I95" i="13"/>
  <c r="H95" i="13"/>
  <c r="F95" i="13"/>
  <c r="E95" i="13"/>
  <c r="D95" i="13"/>
  <c r="Z94" i="13"/>
  <c r="G94" i="13"/>
  <c r="Z93" i="13"/>
  <c r="G93" i="13"/>
  <c r="Z92" i="13"/>
  <c r="G92" i="13"/>
  <c r="Z91" i="13"/>
  <c r="J91" i="13"/>
  <c r="G91" i="13"/>
  <c r="Z90" i="13"/>
  <c r="J90" i="13"/>
  <c r="G90" i="13"/>
  <c r="Z89" i="13"/>
  <c r="J89" i="13"/>
  <c r="G89" i="13"/>
  <c r="Z88" i="13"/>
  <c r="J88" i="13"/>
  <c r="G88" i="13"/>
  <c r="Z87" i="13"/>
  <c r="J87" i="13"/>
  <c r="G87" i="13"/>
  <c r="Z86" i="13"/>
  <c r="J86" i="13"/>
  <c r="G86" i="13"/>
  <c r="Z85" i="13"/>
  <c r="J85" i="13"/>
  <c r="G85" i="13"/>
  <c r="AB84" i="13"/>
  <c r="AA84" i="13"/>
  <c r="T84" i="13"/>
  <c r="K84" i="13"/>
  <c r="I84" i="13"/>
  <c r="H84" i="13"/>
  <c r="F84" i="13"/>
  <c r="E84" i="13"/>
  <c r="D84" i="13"/>
  <c r="Z83" i="13"/>
  <c r="J83" i="13"/>
  <c r="G83" i="13"/>
  <c r="Z82" i="13"/>
  <c r="J82" i="13"/>
  <c r="G82" i="13"/>
  <c r="Z81" i="13"/>
  <c r="Z80" i="13"/>
  <c r="J80" i="13"/>
  <c r="G80" i="13"/>
  <c r="Z79" i="13"/>
  <c r="J79" i="13"/>
  <c r="G79" i="13"/>
  <c r="Z78" i="13"/>
  <c r="J78" i="13"/>
  <c r="G78" i="13"/>
  <c r="Z77" i="13"/>
  <c r="J77" i="13"/>
  <c r="G77" i="13"/>
  <c r="Z76" i="13"/>
  <c r="J76" i="13"/>
  <c r="G76" i="13"/>
  <c r="Z75" i="13"/>
  <c r="J75" i="13"/>
  <c r="G75" i="13"/>
  <c r="Z74" i="13"/>
  <c r="J74" i="13"/>
  <c r="G74" i="13"/>
  <c r="Z73" i="13"/>
  <c r="J73" i="13"/>
  <c r="G73" i="13"/>
  <c r="Z72" i="13"/>
  <c r="J72" i="13"/>
  <c r="G72" i="13"/>
  <c r="Z71" i="13"/>
  <c r="J71" i="13"/>
  <c r="G71" i="13"/>
  <c r="Z70" i="13"/>
  <c r="J70" i="13"/>
  <c r="G70" i="13"/>
  <c r="Z69" i="13"/>
  <c r="J69" i="13"/>
  <c r="G69" i="13"/>
  <c r="Z68" i="13"/>
  <c r="J68" i="13"/>
  <c r="G68" i="13"/>
  <c r="Z67" i="13"/>
  <c r="J67" i="13"/>
  <c r="G67" i="13"/>
  <c r="Z66" i="13"/>
  <c r="J66" i="13"/>
  <c r="G66" i="13"/>
  <c r="Z65" i="13"/>
  <c r="J65" i="13"/>
  <c r="G65" i="13"/>
  <c r="Z64" i="13"/>
  <c r="J64" i="13"/>
  <c r="G64" i="13"/>
  <c r="Z63" i="13"/>
  <c r="J63" i="13"/>
  <c r="G63" i="13"/>
  <c r="AB62" i="13"/>
  <c r="AB61" i="13" s="1"/>
  <c r="AA62" i="13"/>
  <c r="T62" i="13"/>
  <c r="T61" i="13" s="1"/>
  <c r="K62" i="13"/>
  <c r="I62" i="13"/>
  <c r="H62" i="13"/>
  <c r="F62" i="13"/>
  <c r="F61" i="13" s="1"/>
  <c r="E62" i="13"/>
  <c r="D62" i="13"/>
  <c r="D61" i="13" s="1"/>
  <c r="D60" i="13" s="1"/>
  <c r="Z59" i="13"/>
  <c r="J59" i="13"/>
  <c r="J58" i="13" s="1"/>
  <c r="G59" i="13"/>
  <c r="G58" i="13" s="1"/>
  <c r="AB58" i="13"/>
  <c r="AA58" i="13"/>
  <c r="T58" i="13"/>
  <c r="R58" i="13"/>
  <c r="Q58" i="13"/>
  <c r="P58" i="13"/>
  <c r="N58" i="13"/>
  <c r="L58" i="13"/>
  <c r="K58" i="13"/>
  <c r="I58" i="13"/>
  <c r="H58" i="13"/>
  <c r="F58" i="13"/>
  <c r="E58" i="13"/>
  <c r="D58" i="13"/>
  <c r="Z57" i="13"/>
  <c r="J57" i="13"/>
  <c r="G57" i="13"/>
  <c r="Z56" i="13"/>
  <c r="J56" i="13"/>
  <c r="G56" i="13"/>
  <c r="Z55" i="13"/>
  <c r="J55" i="13"/>
  <c r="G55" i="13"/>
  <c r="Z54" i="13"/>
  <c r="J54" i="13"/>
  <c r="G54" i="13"/>
  <c r="AB53" i="13"/>
  <c r="AA53" i="13"/>
  <c r="T53" i="13"/>
  <c r="R53" i="13"/>
  <c r="Q53" i="13"/>
  <c r="P53" i="13"/>
  <c r="N53" i="13"/>
  <c r="L53" i="13"/>
  <c r="K53" i="13"/>
  <c r="I53" i="13"/>
  <c r="H53" i="13"/>
  <c r="F53" i="13"/>
  <c r="E53" i="13"/>
  <c r="D53" i="13"/>
  <c r="Z52" i="13"/>
  <c r="J52" i="13"/>
  <c r="G52" i="13"/>
  <c r="Z51" i="13"/>
  <c r="J51" i="13"/>
  <c r="G51" i="13"/>
  <c r="Z50" i="13"/>
  <c r="J50" i="13"/>
  <c r="G50" i="13"/>
  <c r="Z49" i="13"/>
  <c r="J49" i="13"/>
  <c r="G49" i="13"/>
  <c r="Z48" i="13"/>
  <c r="J48" i="13"/>
  <c r="G48" i="13"/>
  <c r="Z47" i="13"/>
  <c r="J47" i="13"/>
  <c r="G47" i="13"/>
  <c r="Z46" i="13"/>
  <c r="J46" i="13"/>
  <c r="G46" i="13"/>
  <c r="Z45" i="13"/>
  <c r="J45" i="13"/>
  <c r="G45" i="13"/>
  <c r="Z44" i="13"/>
  <c r="J44" i="13"/>
  <c r="G44" i="13"/>
  <c r="Z43" i="13"/>
  <c r="J43" i="13"/>
  <c r="G43" i="13"/>
  <c r="Z42" i="13"/>
  <c r="J42" i="13"/>
  <c r="G42" i="13"/>
  <c r="E42" i="13"/>
  <c r="Z41" i="13"/>
  <c r="J41" i="13"/>
  <c r="G41" i="13"/>
  <c r="G40" i="13" s="1"/>
  <c r="AB40" i="13"/>
  <c r="AA40" i="13"/>
  <c r="T40" i="13"/>
  <c r="R40" i="13"/>
  <c r="R39" i="13" s="1"/>
  <c r="N40" i="13"/>
  <c r="L40" i="13"/>
  <c r="L39" i="13" s="1"/>
  <c r="K40" i="13"/>
  <c r="J40" i="13"/>
  <c r="I40" i="13"/>
  <c r="H40" i="13"/>
  <c r="F40" i="13"/>
  <c r="E40" i="13"/>
  <c r="D40" i="13"/>
  <c r="Z38" i="13"/>
  <c r="J38" i="13"/>
  <c r="G38" i="13"/>
  <c r="Z37" i="13"/>
  <c r="J37" i="13"/>
  <c r="G37" i="13"/>
  <c r="Z36" i="13"/>
  <c r="J36" i="13"/>
  <c r="G36" i="13"/>
  <c r="Z35" i="13"/>
  <c r="J35" i="13"/>
  <c r="G35" i="13"/>
  <c r="Z34" i="13"/>
  <c r="J34" i="13"/>
  <c r="G34" i="13"/>
  <c r="Z33" i="13"/>
  <c r="J33" i="13"/>
  <c r="G33" i="13"/>
  <c r="Z32" i="13"/>
  <c r="J32" i="13"/>
  <c r="G32" i="13"/>
  <c r="Z31" i="13"/>
  <c r="J31" i="13"/>
  <c r="G31" i="13"/>
  <c r="Z30" i="13"/>
  <c r="J30" i="13"/>
  <c r="G30" i="13"/>
  <c r="Z29" i="13"/>
  <c r="G29" i="13"/>
  <c r="Z28" i="13"/>
  <c r="J28" i="13"/>
  <c r="G28" i="13"/>
  <c r="Z27" i="13"/>
  <c r="J27" i="13"/>
  <c r="G27" i="13"/>
  <c r="AB26" i="13"/>
  <c r="AA26" i="13"/>
  <c r="Z26" i="13" s="1"/>
  <c r="T26" i="13"/>
  <c r="K26" i="13"/>
  <c r="I26" i="13"/>
  <c r="H26" i="13"/>
  <c r="F26" i="13"/>
  <c r="E26" i="13"/>
  <c r="D26" i="13"/>
  <c r="Z25" i="13"/>
  <c r="J25" i="13"/>
  <c r="J24" i="13" s="1"/>
  <c r="J9" i="13"/>
  <c r="J8" i="13" s="1"/>
  <c r="J11" i="13"/>
  <c r="J12" i="13"/>
  <c r="J13" i="13"/>
  <c r="J15" i="13"/>
  <c r="J14" i="13" s="1"/>
  <c r="J17" i="13"/>
  <c r="J16" i="13" s="1"/>
  <c r="J19" i="13"/>
  <c r="J20" i="13"/>
  <c r="J21" i="13"/>
  <c r="J22" i="13"/>
  <c r="G25" i="13"/>
  <c r="G24" i="13" s="1"/>
  <c r="AB24" i="13"/>
  <c r="AA24" i="13"/>
  <c r="T24" i="13"/>
  <c r="K24" i="13"/>
  <c r="I24" i="13"/>
  <c r="H24" i="13"/>
  <c r="F24" i="13"/>
  <c r="E24" i="13"/>
  <c r="D24" i="13"/>
  <c r="Z23" i="13"/>
  <c r="AB22" i="13"/>
  <c r="AA22" i="13"/>
  <c r="T22" i="13"/>
  <c r="R22" i="13"/>
  <c r="R7" i="13" s="1"/>
  <c r="P22" i="13"/>
  <c r="P7" i="13" s="1"/>
  <c r="N22" i="13"/>
  <c r="N7" i="13" s="1"/>
  <c r="L22" i="13"/>
  <c r="L7" i="13" s="1"/>
  <c r="K22" i="13"/>
  <c r="I22" i="13"/>
  <c r="H22" i="13"/>
  <c r="G22" i="13"/>
  <c r="F22" i="13"/>
  <c r="E22" i="13"/>
  <c r="D22" i="13"/>
  <c r="Z21" i="13"/>
  <c r="G21" i="13"/>
  <c r="Z20" i="13"/>
  <c r="G20" i="13"/>
  <c r="Z19" i="13"/>
  <c r="G19" i="13"/>
  <c r="G18" i="13" s="1"/>
  <c r="AB18" i="13"/>
  <c r="AA18" i="13"/>
  <c r="T18" i="13"/>
  <c r="K18" i="13"/>
  <c r="I18" i="13"/>
  <c r="H18" i="13"/>
  <c r="F18" i="13"/>
  <c r="E18" i="13"/>
  <c r="D18" i="13"/>
  <c r="Z17" i="13"/>
  <c r="G17" i="13"/>
  <c r="G16" i="13" s="1"/>
  <c r="AB16" i="13"/>
  <c r="AA16" i="13"/>
  <c r="T16" i="13"/>
  <c r="K16" i="13"/>
  <c r="I16" i="13"/>
  <c r="H16" i="13"/>
  <c r="F16" i="13"/>
  <c r="E16" i="13"/>
  <c r="D16" i="13"/>
  <c r="Z15" i="13"/>
  <c r="G15" i="13"/>
  <c r="G14" i="13" s="1"/>
  <c r="AB14" i="13"/>
  <c r="AA14" i="13"/>
  <c r="T14" i="13"/>
  <c r="K14" i="13"/>
  <c r="I14" i="13"/>
  <c r="H14" i="13"/>
  <c r="F14" i="13"/>
  <c r="E14" i="13"/>
  <c r="D14" i="13"/>
  <c r="Z13" i="13"/>
  <c r="G13" i="13"/>
  <c r="Z12" i="13"/>
  <c r="G12" i="13"/>
  <c r="Z11" i="13"/>
  <c r="G11" i="13"/>
  <c r="G10" i="13" s="1"/>
  <c r="AB10" i="13"/>
  <c r="AA10" i="13"/>
  <c r="T10" i="13"/>
  <c r="K10" i="13"/>
  <c r="I10" i="13"/>
  <c r="H10" i="13"/>
  <c r="F10" i="13"/>
  <c r="E10" i="13"/>
  <c r="D10" i="13"/>
  <c r="Z9" i="13"/>
  <c r="G9" i="13"/>
  <c r="G8" i="13" s="1"/>
  <c r="AB8" i="13"/>
  <c r="AA8" i="13"/>
  <c r="T8" i="13"/>
  <c r="K8" i="13"/>
  <c r="I8" i="13"/>
  <c r="H8" i="13"/>
  <c r="F8" i="13"/>
  <c r="E8" i="13"/>
  <c r="D8" i="13"/>
  <c r="Z498" i="12"/>
  <c r="J498" i="12"/>
  <c r="G498" i="12"/>
  <c r="G497" i="12" s="1"/>
  <c r="AB497" i="12"/>
  <c r="AA497" i="12"/>
  <c r="T497" i="12"/>
  <c r="K497" i="12"/>
  <c r="J497" i="12"/>
  <c r="I497" i="12"/>
  <c r="H497" i="12"/>
  <c r="F497" i="12"/>
  <c r="E497" i="12"/>
  <c r="D497" i="12"/>
  <c r="Z496" i="12"/>
  <c r="K496" i="12"/>
  <c r="J496" i="12" s="1"/>
  <c r="Z495" i="12"/>
  <c r="J495" i="12"/>
  <c r="G495" i="12"/>
  <c r="G494" i="12" s="1"/>
  <c r="G493" i="12" s="1"/>
  <c r="AB494" i="12"/>
  <c r="AA494" i="12"/>
  <c r="T494" i="12"/>
  <c r="T493" i="12" s="1"/>
  <c r="S494" i="12"/>
  <c r="R494" i="12"/>
  <c r="R493" i="12" s="1"/>
  <c r="Q494" i="12"/>
  <c r="Q493" i="12" s="1"/>
  <c r="P494" i="12"/>
  <c r="P493" i="12" s="1"/>
  <c r="O494" i="12"/>
  <c r="O493" i="12" s="1"/>
  <c r="N494" i="12"/>
  <c r="N493" i="12" s="1"/>
  <c r="M494" i="12"/>
  <c r="M493" i="12" s="1"/>
  <c r="L494" i="12"/>
  <c r="L493" i="12" s="1"/>
  <c r="I494" i="12"/>
  <c r="I493" i="12" s="1"/>
  <c r="H494" i="12"/>
  <c r="H493" i="12" s="1"/>
  <c r="F494" i="12"/>
  <c r="F493" i="12" s="1"/>
  <c r="E494" i="12"/>
  <c r="E493" i="12" s="1"/>
  <c r="D494" i="12"/>
  <c r="D493" i="12" s="1"/>
  <c r="AB493" i="12"/>
  <c r="S493" i="12"/>
  <c r="Z492" i="12"/>
  <c r="J492" i="12"/>
  <c r="G492" i="12"/>
  <c r="Z491" i="12"/>
  <c r="J491" i="12"/>
  <c r="G491" i="12"/>
  <c r="AB490" i="12"/>
  <c r="AA490" i="12"/>
  <c r="T490" i="12"/>
  <c r="K490" i="12"/>
  <c r="I490" i="12"/>
  <c r="H490" i="12"/>
  <c r="F490" i="12"/>
  <c r="E490" i="12"/>
  <c r="D490" i="12"/>
  <c r="Z489" i="12"/>
  <c r="J489" i="12"/>
  <c r="G489" i="12"/>
  <c r="Z488" i="12"/>
  <c r="J488" i="12"/>
  <c r="G488" i="12"/>
  <c r="Z487" i="12"/>
  <c r="J487" i="12"/>
  <c r="G487" i="12"/>
  <c r="AB486" i="12"/>
  <c r="AA486" i="12"/>
  <c r="T486" i="12"/>
  <c r="K486" i="12"/>
  <c r="I486" i="12"/>
  <c r="H486" i="12"/>
  <c r="F486" i="12"/>
  <c r="E486" i="12"/>
  <c r="D486" i="12"/>
  <c r="Z485" i="12"/>
  <c r="J485" i="12"/>
  <c r="G485" i="12"/>
  <c r="Z484" i="12"/>
  <c r="J484" i="12"/>
  <c r="G484" i="12"/>
  <c r="Z483" i="12"/>
  <c r="K483" i="12"/>
  <c r="J483" i="12" s="1"/>
  <c r="Z482" i="12"/>
  <c r="K482" i="12"/>
  <c r="J482" i="12" s="1"/>
  <c r="AB481" i="12"/>
  <c r="AA481" i="12"/>
  <c r="T481" i="12"/>
  <c r="S481" i="12"/>
  <c r="S476" i="12" s="1"/>
  <c r="S475" i="12" s="1"/>
  <c r="R481" i="12"/>
  <c r="R476" i="12" s="1"/>
  <c r="R475" i="12" s="1"/>
  <c r="Q481" i="12"/>
  <c r="Q476" i="12" s="1"/>
  <c r="Q475" i="12" s="1"/>
  <c r="P481" i="12"/>
  <c r="P476" i="12" s="1"/>
  <c r="P475" i="12" s="1"/>
  <c r="O481" i="12"/>
  <c r="O476" i="12" s="1"/>
  <c r="O475" i="12" s="1"/>
  <c r="N481" i="12"/>
  <c r="N476" i="12" s="1"/>
  <c r="N475" i="12" s="1"/>
  <c r="M481" i="12"/>
  <c r="M476" i="12" s="1"/>
  <c r="M475" i="12" s="1"/>
  <c r="L481" i="12"/>
  <c r="L476" i="12" s="1"/>
  <c r="L475" i="12" s="1"/>
  <c r="I481" i="12"/>
  <c r="H481" i="12"/>
  <c r="G481" i="12"/>
  <c r="F481" i="12"/>
  <c r="E481" i="12"/>
  <c r="D481" i="12"/>
  <c r="Z480" i="12"/>
  <c r="J480" i="12"/>
  <c r="G480" i="12"/>
  <c r="Z479" i="12"/>
  <c r="J479" i="12"/>
  <c r="G479" i="12"/>
  <c r="AB478" i="12"/>
  <c r="AB476" i="12" s="1"/>
  <c r="AB475" i="12" s="1"/>
  <c r="AA478" i="12"/>
  <c r="T478" i="12"/>
  <c r="T476" i="12" s="1"/>
  <c r="T475" i="12" s="1"/>
  <c r="K478" i="12"/>
  <c r="I478" i="12"/>
  <c r="H478" i="12"/>
  <c r="H476" i="12" s="1"/>
  <c r="F478" i="12"/>
  <c r="E478" i="12"/>
  <c r="D478" i="12"/>
  <c r="D476" i="12" s="1"/>
  <c r="D475" i="12" s="1"/>
  <c r="Z477" i="12"/>
  <c r="J477" i="12"/>
  <c r="G477" i="12"/>
  <c r="F476" i="12"/>
  <c r="F475" i="12" s="1"/>
  <c r="Z474" i="12"/>
  <c r="J474" i="12"/>
  <c r="G474" i="12"/>
  <c r="AB473" i="12"/>
  <c r="AA473" i="12"/>
  <c r="T473" i="12"/>
  <c r="K473" i="12"/>
  <c r="J473" i="12"/>
  <c r="I473" i="12"/>
  <c r="H473" i="12"/>
  <c r="G473" i="12"/>
  <c r="F473" i="12"/>
  <c r="E473" i="12"/>
  <c r="D473" i="12"/>
  <c r="Z472" i="12"/>
  <c r="J472" i="12"/>
  <c r="G472" i="12"/>
  <c r="Z471" i="12"/>
  <c r="J471" i="12"/>
  <c r="Z470" i="12"/>
  <c r="J470" i="12"/>
  <c r="G470" i="12"/>
  <c r="Z469" i="12"/>
  <c r="J469" i="12"/>
  <c r="G469" i="12"/>
  <c r="Z468" i="12"/>
  <c r="J468" i="12"/>
  <c r="J442" i="12"/>
  <c r="J443" i="12"/>
  <c r="J445" i="12"/>
  <c r="J446" i="12"/>
  <c r="J447" i="12"/>
  <c r="J449" i="12"/>
  <c r="J450" i="12"/>
  <c r="J452" i="12"/>
  <c r="J453" i="12"/>
  <c r="J451" i="12" s="1"/>
  <c r="J457" i="12"/>
  <c r="J459" i="12"/>
  <c r="J460" i="12"/>
  <c r="J461" i="12"/>
  <c r="J462" i="12"/>
  <c r="J463" i="12"/>
  <c r="J464" i="12"/>
  <c r="J465" i="12"/>
  <c r="J466" i="12"/>
  <c r="G468" i="12"/>
  <c r="G467" i="12" s="1"/>
  <c r="AB467" i="12"/>
  <c r="AA467" i="12"/>
  <c r="T467" i="12"/>
  <c r="K467" i="12"/>
  <c r="I467" i="12"/>
  <c r="H467" i="12"/>
  <c r="F467" i="12"/>
  <c r="E467" i="12"/>
  <c r="D467" i="12"/>
  <c r="Z466" i="12"/>
  <c r="G466" i="12"/>
  <c r="Z465" i="12"/>
  <c r="G465" i="12"/>
  <c r="Z464" i="12"/>
  <c r="G464" i="12"/>
  <c r="Z463" i="12"/>
  <c r="G463" i="12"/>
  <c r="Z462" i="12"/>
  <c r="G462" i="12"/>
  <c r="Z461" i="12"/>
  <c r="G461" i="12"/>
  <c r="Z460" i="12"/>
  <c r="G460" i="12"/>
  <c r="Z459" i="12"/>
  <c r="G459" i="12"/>
  <c r="G458" i="12" s="1"/>
  <c r="AA458" i="12"/>
  <c r="Z458" i="12" s="1"/>
  <c r="Y458" i="12"/>
  <c r="Y444" i="12" s="1"/>
  <c r="Y441" i="12" s="1"/>
  <c r="K458" i="12"/>
  <c r="H458" i="12"/>
  <c r="F458" i="12"/>
  <c r="E458" i="12"/>
  <c r="D458" i="12"/>
  <c r="Z457" i="12"/>
  <c r="G457" i="12"/>
  <c r="Z456" i="12"/>
  <c r="G456" i="12"/>
  <c r="Z455" i="12"/>
  <c r="G455" i="12"/>
  <c r="Z454" i="12"/>
  <c r="G454" i="12"/>
  <c r="Z453" i="12"/>
  <c r="G453" i="12"/>
  <c r="Z452" i="12"/>
  <c r="G452" i="12"/>
  <c r="AB451" i="12"/>
  <c r="AA451" i="12"/>
  <c r="AA444" i="12" s="1"/>
  <c r="T451" i="12"/>
  <c r="T444" i="12" s="1"/>
  <c r="K451" i="12"/>
  <c r="K444" i="12" s="1"/>
  <c r="K441" i="12" s="1"/>
  <c r="H451" i="12"/>
  <c r="H444" i="12" s="1"/>
  <c r="F451" i="12"/>
  <c r="F444" i="12" s="1"/>
  <c r="F441" i="12" s="1"/>
  <c r="E451" i="12"/>
  <c r="E444" i="12" s="1"/>
  <c r="D451" i="12"/>
  <c r="D444" i="12" s="1"/>
  <c r="D441" i="12" s="1"/>
  <c r="Z450" i="12"/>
  <c r="G450" i="12"/>
  <c r="Z449" i="12"/>
  <c r="G449" i="12"/>
  <c r="Z448" i="12"/>
  <c r="J448" i="12"/>
  <c r="G448" i="12"/>
  <c r="Z447" i="12"/>
  <c r="G447" i="12"/>
  <c r="Z446" i="12"/>
  <c r="G446" i="12"/>
  <c r="Z445" i="12"/>
  <c r="G445" i="12"/>
  <c r="AB444" i="12"/>
  <c r="AB441" i="12" s="1"/>
  <c r="I444" i="12"/>
  <c r="I441" i="12" s="1"/>
  <c r="Z443" i="12"/>
  <c r="G443" i="12"/>
  <c r="Z442" i="12"/>
  <c r="G442" i="12"/>
  <c r="Z440" i="12"/>
  <c r="J440" i="12"/>
  <c r="Z439" i="12"/>
  <c r="J439" i="12"/>
  <c r="G439" i="12"/>
  <c r="AB438" i="12"/>
  <c r="AA438" i="12"/>
  <c r="T438" i="12"/>
  <c r="K438" i="12"/>
  <c r="J438" i="12"/>
  <c r="I438" i="12"/>
  <c r="H438" i="12"/>
  <c r="G438" i="12"/>
  <c r="F438" i="12"/>
  <c r="E438" i="12"/>
  <c r="D438" i="12"/>
  <c r="Z437" i="12"/>
  <c r="J437" i="12"/>
  <c r="G437" i="12"/>
  <c r="E437" i="12"/>
  <c r="Z436" i="12"/>
  <c r="J436" i="12"/>
  <c r="J435" i="12" s="1"/>
  <c r="G436" i="12"/>
  <c r="G435" i="12" s="1"/>
  <c r="E436" i="12"/>
  <c r="E435" i="12" s="1"/>
  <c r="AB435" i="12"/>
  <c r="AA435" i="12"/>
  <c r="T435" i="12"/>
  <c r="K435" i="12"/>
  <c r="I435" i="12"/>
  <c r="H435" i="12"/>
  <c r="F435" i="12"/>
  <c r="D435" i="12"/>
  <c r="Z434" i="12"/>
  <c r="J434" i="12"/>
  <c r="G434" i="12"/>
  <c r="E434" i="12"/>
  <c r="Z433" i="12"/>
  <c r="J433" i="12"/>
  <c r="J432" i="12" s="1"/>
  <c r="G433" i="12"/>
  <c r="G432" i="12" s="1"/>
  <c r="G431" i="12" s="1"/>
  <c r="E433" i="12"/>
  <c r="E432" i="12" s="1"/>
  <c r="E431" i="12" s="1"/>
  <c r="AB432" i="12"/>
  <c r="AB431" i="12" s="1"/>
  <c r="AA432" i="12"/>
  <c r="AA431" i="12" s="1"/>
  <c r="T432" i="12"/>
  <c r="T431" i="12" s="1"/>
  <c r="K432" i="12"/>
  <c r="K431" i="12" s="1"/>
  <c r="I432" i="12"/>
  <c r="I431" i="12" s="1"/>
  <c r="H432" i="12"/>
  <c r="H431" i="12" s="1"/>
  <c r="F432" i="12"/>
  <c r="F431" i="12" s="1"/>
  <c r="D432" i="12"/>
  <c r="D431" i="12" s="1"/>
  <c r="Z430" i="12"/>
  <c r="K430" i="12"/>
  <c r="J430" i="12" s="1"/>
  <c r="AB429" i="12"/>
  <c r="AA429" i="12"/>
  <c r="T429" i="12"/>
  <c r="S429" i="12"/>
  <c r="R429" i="12"/>
  <c r="R423" i="12" s="1"/>
  <c r="Q429" i="12"/>
  <c r="Q423" i="12" s="1"/>
  <c r="P429" i="12"/>
  <c r="P423" i="12" s="1"/>
  <c r="O429" i="12"/>
  <c r="N429" i="12"/>
  <c r="N423" i="12" s="1"/>
  <c r="M429" i="12"/>
  <c r="M423" i="12" s="1"/>
  <c r="L429" i="12"/>
  <c r="L423" i="12" s="1"/>
  <c r="Z428" i="12"/>
  <c r="J428" i="12"/>
  <c r="J427" i="12" s="1"/>
  <c r="G428" i="12"/>
  <c r="G427" i="12" s="1"/>
  <c r="AB427" i="12"/>
  <c r="AA427" i="12"/>
  <c r="T427" i="12"/>
  <c r="K427" i="12"/>
  <c r="I427" i="12"/>
  <c r="H427" i="12"/>
  <c r="F427" i="12"/>
  <c r="E427" i="12"/>
  <c r="Z426" i="12"/>
  <c r="J426" i="12"/>
  <c r="G426" i="12"/>
  <c r="Z425" i="12"/>
  <c r="J425" i="12"/>
  <c r="G425" i="12"/>
  <c r="AB424" i="12"/>
  <c r="AB423" i="12" s="1"/>
  <c r="AA424" i="12"/>
  <c r="T424" i="12"/>
  <c r="T423" i="12" s="1"/>
  <c r="K424" i="12"/>
  <c r="I424" i="12"/>
  <c r="I423" i="12" s="1"/>
  <c r="H424" i="12"/>
  <c r="H423" i="12" s="1"/>
  <c r="F424" i="12"/>
  <c r="F423" i="12" s="1"/>
  <c r="E424" i="12"/>
  <c r="E423" i="12" s="1"/>
  <c r="D424" i="12"/>
  <c r="D423" i="12" s="1"/>
  <c r="Y423" i="12"/>
  <c r="X423" i="12"/>
  <c r="W423" i="12"/>
  <c r="V423" i="12"/>
  <c r="U423" i="12"/>
  <c r="S423" i="12"/>
  <c r="O423" i="12"/>
  <c r="Z422" i="12"/>
  <c r="K422" i="12"/>
  <c r="J422" i="12" s="1"/>
  <c r="Z421" i="12"/>
  <c r="K421" i="12"/>
  <c r="J421" i="12" s="1"/>
  <c r="Z420" i="12"/>
  <c r="K420" i="12"/>
  <c r="J420" i="12" s="1"/>
  <c r="AB419" i="12"/>
  <c r="AA419" i="12"/>
  <c r="T419" i="12"/>
  <c r="S419" i="12"/>
  <c r="R419" i="12"/>
  <c r="Q419" i="12"/>
  <c r="Q407" i="12" s="1"/>
  <c r="P419" i="12"/>
  <c r="P407" i="12" s="1"/>
  <c r="P406" i="12" s="1"/>
  <c r="O419" i="12"/>
  <c r="O407" i="12" s="1"/>
  <c r="O406" i="12" s="1"/>
  <c r="N419" i="12"/>
  <c r="M419" i="12"/>
  <c r="M407" i="12" s="1"/>
  <c r="L419" i="12"/>
  <c r="L407" i="12" s="1"/>
  <c r="I419" i="12"/>
  <c r="H419" i="12"/>
  <c r="G419" i="12"/>
  <c r="F419" i="12"/>
  <c r="E419" i="12"/>
  <c r="D419" i="12"/>
  <c r="Z418" i="12"/>
  <c r="J418" i="12"/>
  <c r="G418" i="12"/>
  <c r="Z417" i="12"/>
  <c r="J417" i="12"/>
  <c r="G417" i="12"/>
  <c r="Z416" i="12"/>
  <c r="J416" i="12"/>
  <c r="G416" i="12"/>
  <c r="AB415" i="12"/>
  <c r="AA415" i="12"/>
  <c r="T415" i="12"/>
  <c r="K415" i="12"/>
  <c r="I415" i="12"/>
  <c r="H415" i="12"/>
  <c r="F415" i="12"/>
  <c r="E415" i="12"/>
  <c r="D415" i="12"/>
  <c r="Z414" i="12"/>
  <c r="J414" i="12"/>
  <c r="G414" i="12"/>
  <c r="Z413" i="12"/>
  <c r="J413" i="12"/>
  <c r="Z412" i="12"/>
  <c r="J412" i="12"/>
  <c r="G412" i="12"/>
  <c r="Z411" i="12"/>
  <c r="J411" i="12"/>
  <c r="Z410" i="12"/>
  <c r="J410" i="12"/>
  <c r="G410" i="12"/>
  <c r="Z409" i="12"/>
  <c r="J409" i="12"/>
  <c r="G409" i="12"/>
  <c r="AB408" i="12"/>
  <c r="AA408" i="12"/>
  <c r="T408" i="12"/>
  <c r="N408" i="12"/>
  <c r="N407" i="12" s="1"/>
  <c r="K408" i="12"/>
  <c r="I408" i="12"/>
  <c r="H408" i="12"/>
  <c r="F408" i="12"/>
  <c r="F407" i="12" s="1"/>
  <c r="E408" i="12"/>
  <c r="D408" i="12"/>
  <c r="D407" i="12" s="1"/>
  <c r="S407" i="12"/>
  <c r="R407" i="12"/>
  <c r="E407" i="12"/>
  <c r="Z405" i="12"/>
  <c r="J405" i="12"/>
  <c r="G405" i="12"/>
  <c r="Z404" i="12"/>
  <c r="J404" i="12"/>
  <c r="G404" i="12"/>
  <c r="D404" i="12"/>
  <c r="Z403" i="12"/>
  <c r="J403" i="12"/>
  <c r="Z402" i="12"/>
  <c r="K402" i="12"/>
  <c r="J402" i="12" s="1"/>
  <c r="G402" i="12"/>
  <c r="Z401" i="12"/>
  <c r="K401" i="12"/>
  <c r="J401" i="12" s="1"/>
  <c r="G401" i="12"/>
  <c r="Z400" i="12"/>
  <c r="K400" i="12"/>
  <c r="J400" i="12" s="1"/>
  <c r="G400" i="12"/>
  <c r="AB399" i="12"/>
  <c r="AA399" i="12"/>
  <c r="T399" i="12"/>
  <c r="S399" i="12"/>
  <c r="S360" i="12" s="1"/>
  <c r="R399" i="12"/>
  <c r="R360" i="12" s="1"/>
  <c r="O399" i="12"/>
  <c r="N399" i="12"/>
  <c r="N360" i="12" s="1"/>
  <c r="M399" i="12"/>
  <c r="M360" i="12" s="1"/>
  <c r="L399" i="12"/>
  <c r="L360" i="12" s="1"/>
  <c r="I399" i="12"/>
  <c r="H399" i="12"/>
  <c r="F399" i="12"/>
  <c r="D399" i="12"/>
  <c r="Z398" i="12"/>
  <c r="J398" i="12"/>
  <c r="G398" i="12"/>
  <c r="Z397" i="12"/>
  <c r="J397" i="12"/>
  <c r="G397" i="12"/>
  <c r="Z396" i="12"/>
  <c r="J396" i="12"/>
  <c r="G396" i="12"/>
  <c r="Z395" i="12"/>
  <c r="Z394" i="12"/>
  <c r="T394" i="12"/>
  <c r="K394" i="12"/>
  <c r="J394" i="12"/>
  <c r="I394" i="12"/>
  <c r="H394" i="12"/>
  <c r="F394" i="12"/>
  <c r="E394" i="12"/>
  <c r="Z393" i="12"/>
  <c r="J393" i="12"/>
  <c r="G393" i="12"/>
  <c r="Z392" i="12"/>
  <c r="J392" i="12"/>
  <c r="G392" i="12"/>
  <c r="Z391" i="12"/>
  <c r="J391" i="12"/>
  <c r="G391" i="12"/>
  <c r="Z390" i="12"/>
  <c r="J390" i="12"/>
  <c r="G390" i="12"/>
  <c r="Z389" i="12"/>
  <c r="J389" i="12"/>
  <c r="G389" i="12"/>
  <c r="Z388" i="12"/>
  <c r="T388" i="12"/>
  <c r="K388" i="12"/>
  <c r="I388" i="12"/>
  <c r="H388" i="12"/>
  <c r="F388" i="12"/>
  <c r="E388" i="12"/>
  <c r="Z387" i="12"/>
  <c r="J387" i="12"/>
  <c r="G387" i="12"/>
  <c r="Z386" i="12"/>
  <c r="J386" i="12"/>
  <c r="G386" i="12"/>
  <c r="Z385" i="12"/>
  <c r="J385" i="12"/>
  <c r="G385" i="12"/>
  <c r="Z384" i="12"/>
  <c r="T384" i="12"/>
  <c r="K384" i="12"/>
  <c r="I384" i="12"/>
  <c r="H384" i="12"/>
  <c r="F384" i="12"/>
  <c r="E384" i="12"/>
  <c r="Z383" i="12"/>
  <c r="J383" i="12"/>
  <c r="G383" i="12"/>
  <c r="Z382" i="12"/>
  <c r="G382" i="12"/>
  <c r="Z381" i="12"/>
  <c r="J381" i="12"/>
  <c r="G381" i="12"/>
  <c r="Z380" i="12"/>
  <c r="J380" i="12"/>
  <c r="G380" i="12"/>
  <c r="Z379" i="12"/>
  <c r="J379" i="12"/>
  <c r="G379" i="12"/>
  <c r="Z378" i="12"/>
  <c r="J378" i="12"/>
  <c r="G378" i="12"/>
  <c r="Z377" i="12"/>
  <c r="G377" i="12"/>
  <c r="Z376" i="12"/>
  <c r="J376" i="12"/>
  <c r="G376" i="12"/>
  <c r="Z375" i="12"/>
  <c r="T375" i="12"/>
  <c r="I375" i="12"/>
  <c r="H375" i="12"/>
  <c r="F375" i="12"/>
  <c r="E375" i="12"/>
  <c r="Z374" i="12"/>
  <c r="J374" i="12"/>
  <c r="G374" i="12"/>
  <c r="Z373" i="12"/>
  <c r="J373" i="12"/>
  <c r="G373" i="12"/>
  <c r="Z372" i="12"/>
  <c r="K372" i="12"/>
  <c r="I372" i="12"/>
  <c r="H372" i="12"/>
  <c r="F372" i="12"/>
  <c r="E372" i="12"/>
  <c r="Z371" i="12"/>
  <c r="J371" i="12"/>
  <c r="G371" i="12"/>
  <c r="Z370" i="12"/>
  <c r="J370" i="12"/>
  <c r="G370" i="12"/>
  <c r="Z369" i="12"/>
  <c r="J369" i="12"/>
  <c r="G369" i="12"/>
  <c r="AB368" i="12"/>
  <c r="AA368" i="12"/>
  <c r="T368" i="12"/>
  <c r="K368" i="12"/>
  <c r="I368" i="12"/>
  <c r="G368" i="12" s="1"/>
  <c r="F368" i="12"/>
  <c r="E368" i="12"/>
  <c r="Z367" i="12"/>
  <c r="Z366" i="12"/>
  <c r="J366" i="12"/>
  <c r="G366" i="12"/>
  <c r="E366" i="12"/>
  <c r="Z365" i="12"/>
  <c r="J365" i="12"/>
  <c r="G365" i="12"/>
  <c r="Z364" i="12"/>
  <c r="J364" i="12"/>
  <c r="G364" i="12"/>
  <c r="Z363" i="12"/>
  <c r="J363" i="12"/>
  <c r="Z362" i="12"/>
  <c r="J362" i="12"/>
  <c r="G362" i="12"/>
  <c r="AB361" i="12"/>
  <c r="AA361" i="12"/>
  <c r="T361" i="12"/>
  <c r="K361" i="12"/>
  <c r="I361" i="12"/>
  <c r="H361" i="12"/>
  <c r="H360" i="12" s="1"/>
  <c r="H359" i="12" s="1"/>
  <c r="F361" i="12"/>
  <c r="E361" i="12"/>
  <c r="D361" i="12"/>
  <c r="Q360" i="12"/>
  <c r="P360" i="12"/>
  <c r="O360" i="12"/>
  <c r="D360" i="12"/>
  <c r="D359" i="12" s="1"/>
  <c r="Z358" i="12"/>
  <c r="J358" i="12"/>
  <c r="G358" i="12"/>
  <c r="Z357" i="12"/>
  <c r="J357" i="12"/>
  <c r="G357" i="12"/>
  <c r="Z356" i="12"/>
  <c r="K356" i="12"/>
  <c r="J356" i="12" s="1"/>
  <c r="G356" i="12"/>
  <c r="Z355" i="12"/>
  <c r="K355" i="12"/>
  <c r="J355" i="12" s="1"/>
  <c r="G355" i="12"/>
  <c r="AB354" i="12"/>
  <c r="AA354" i="12"/>
  <c r="T354" i="12"/>
  <c r="R354" i="12"/>
  <c r="O354" i="12"/>
  <c r="N354" i="12"/>
  <c r="M354" i="12"/>
  <c r="L354" i="12"/>
  <c r="I354" i="12"/>
  <c r="H354" i="12"/>
  <c r="F354" i="12"/>
  <c r="E354" i="12"/>
  <c r="D354" i="12"/>
  <c r="Z353" i="12"/>
  <c r="J353" i="12"/>
  <c r="G353" i="12"/>
  <c r="E353" i="12"/>
  <c r="Z352" i="12"/>
  <c r="J352" i="12"/>
  <c r="J351" i="12"/>
  <c r="G352" i="12"/>
  <c r="Z351" i="12"/>
  <c r="G351" i="12"/>
  <c r="AB350" i="12"/>
  <c r="AA350" i="12"/>
  <c r="T350" i="12"/>
  <c r="K350" i="12"/>
  <c r="I350" i="12"/>
  <c r="H350" i="12"/>
  <c r="F350" i="12"/>
  <c r="E350" i="12"/>
  <c r="D350" i="12"/>
  <c r="Z349" i="12"/>
  <c r="Z348" i="12"/>
  <c r="G348" i="12"/>
  <c r="Z347" i="12"/>
  <c r="J347" i="12"/>
  <c r="G347" i="12"/>
  <c r="Z346" i="12"/>
  <c r="J346" i="12"/>
  <c r="G346" i="12"/>
  <c r="Z345" i="12"/>
  <c r="J345" i="12"/>
  <c r="G345" i="12"/>
  <c r="Z344" i="12"/>
  <c r="T344" i="12"/>
  <c r="K344" i="12"/>
  <c r="I344" i="12"/>
  <c r="H344" i="12"/>
  <c r="F344" i="12"/>
  <c r="E344" i="12"/>
  <c r="D344" i="12"/>
  <c r="Z343" i="12"/>
  <c r="J343" i="12"/>
  <c r="G343" i="12"/>
  <c r="Z342" i="12"/>
  <c r="J342" i="12"/>
  <c r="G342" i="12"/>
  <c r="Z341" i="12"/>
  <c r="J341" i="12"/>
  <c r="G341" i="12"/>
  <c r="Z340" i="12"/>
  <c r="J340" i="12"/>
  <c r="G340" i="12"/>
  <c r="Z339" i="12"/>
  <c r="J339" i="12"/>
  <c r="G339" i="12"/>
  <c r="Z338" i="12"/>
  <c r="I338" i="12"/>
  <c r="H338" i="12"/>
  <c r="F338" i="12"/>
  <c r="E338" i="12"/>
  <c r="D338" i="12"/>
  <c r="Z337" i="12"/>
  <c r="J337" i="12"/>
  <c r="G337" i="12"/>
  <c r="Z336" i="12"/>
  <c r="K336" i="12"/>
  <c r="J336" i="12" s="1"/>
  <c r="G336" i="12"/>
  <c r="Z335" i="12"/>
  <c r="K335" i="12"/>
  <c r="J335" i="12" s="1"/>
  <c r="G335" i="12"/>
  <c r="Z334" i="12"/>
  <c r="K334" i="12"/>
  <c r="J334" i="12" s="1"/>
  <c r="G334" i="12"/>
  <c r="Z333" i="12"/>
  <c r="K333" i="12"/>
  <c r="J333" i="12" s="1"/>
  <c r="G333" i="12"/>
  <c r="Z332" i="12"/>
  <c r="K332" i="12"/>
  <c r="J332" i="12" s="1"/>
  <c r="G332" i="12"/>
  <c r="Z331" i="12"/>
  <c r="K331" i="12"/>
  <c r="J331" i="12" s="1"/>
  <c r="G331" i="12"/>
  <c r="Z330" i="12"/>
  <c r="K330" i="12"/>
  <c r="J330" i="12" s="1"/>
  <c r="G330" i="12"/>
  <c r="Z329" i="12"/>
  <c r="K329" i="12"/>
  <c r="J329" i="12" s="1"/>
  <c r="G329" i="12"/>
  <c r="Z328" i="12"/>
  <c r="K328" i="12"/>
  <c r="J328" i="12" s="1"/>
  <c r="G328" i="12"/>
  <c r="Z327" i="12"/>
  <c r="K327" i="12"/>
  <c r="J327" i="12" s="1"/>
  <c r="G327" i="12"/>
  <c r="Z326" i="12"/>
  <c r="K326" i="12"/>
  <c r="J326" i="12" s="1"/>
  <c r="G326" i="12"/>
  <c r="AB325" i="12"/>
  <c r="AB324" i="12" s="1"/>
  <c r="AB172" i="12"/>
  <c r="Z172" i="12" s="1"/>
  <c r="AB202" i="12"/>
  <c r="AB218" i="12"/>
  <c r="AB228" i="12"/>
  <c r="AB234" i="12"/>
  <c r="AB266" i="12"/>
  <c r="AB275" i="12"/>
  <c r="AB279" i="12"/>
  <c r="AB285" i="12"/>
  <c r="Z285" i="12" s="1"/>
  <c r="AA325" i="12"/>
  <c r="AA525" i="12" s="1"/>
  <c r="T325" i="12"/>
  <c r="S325" i="12"/>
  <c r="S324" i="12" s="1"/>
  <c r="R325" i="12"/>
  <c r="O325" i="12"/>
  <c r="O324" i="12" s="1"/>
  <c r="N325" i="12"/>
  <c r="M325" i="12"/>
  <c r="M324" i="12" s="1"/>
  <c r="L325" i="12"/>
  <c r="I325" i="12"/>
  <c r="H325" i="12"/>
  <c r="F325" i="12"/>
  <c r="F324" i="12" s="1"/>
  <c r="F172" i="12"/>
  <c r="F188" i="12"/>
  <c r="F218" i="12"/>
  <c r="F228" i="12"/>
  <c r="F234" i="12"/>
  <c r="F242" i="12"/>
  <c r="F252" i="12"/>
  <c r="F261" i="12"/>
  <c r="F266" i="12"/>
  <c r="F275" i="12"/>
  <c r="F279" i="12"/>
  <c r="F289" i="12"/>
  <c r="F313" i="12"/>
  <c r="F8" i="12"/>
  <c r="F10" i="12"/>
  <c r="F14" i="12"/>
  <c r="F16" i="12"/>
  <c r="F18" i="12"/>
  <c r="F22" i="12"/>
  <c r="F24" i="12"/>
  <c r="F26" i="12"/>
  <c r="F40" i="12"/>
  <c r="F53" i="12"/>
  <c r="F58" i="12"/>
  <c r="F62" i="12"/>
  <c r="F84" i="12"/>
  <c r="F95" i="12"/>
  <c r="F98" i="12"/>
  <c r="F100" i="12"/>
  <c r="F104" i="12"/>
  <c r="F102" i="12" s="1"/>
  <c r="F116" i="12"/>
  <c r="F128" i="12"/>
  <c r="F139" i="12"/>
  <c r="F146" i="12"/>
  <c r="F158" i="12"/>
  <c r="F167" i="12"/>
  <c r="E325" i="12"/>
  <c r="D325" i="12"/>
  <c r="D172" i="12"/>
  <c r="D188" i="12"/>
  <c r="D218" i="12"/>
  <c r="D228" i="12"/>
  <c r="D234" i="12"/>
  <c r="D242" i="12"/>
  <c r="D266" i="12"/>
  <c r="D275" i="12"/>
  <c r="D279" i="12"/>
  <c r="D289" i="12"/>
  <c r="D285" i="12" s="1"/>
  <c r="I324" i="12"/>
  <c r="Z323" i="12"/>
  <c r="K323" i="12"/>
  <c r="J323" i="12" s="1"/>
  <c r="G323" i="12"/>
  <c r="Z322" i="12"/>
  <c r="J322" i="12"/>
  <c r="G322" i="12"/>
  <c r="Z321" i="12"/>
  <c r="J321" i="12"/>
  <c r="G321" i="12"/>
  <c r="Z320" i="12"/>
  <c r="J320" i="12"/>
  <c r="G320" i="12"/>
  <c r="Z319" i="12"/>
  <c r="J319" i="12"/>
  <c r="G319" i="12"/>
  <c r="Z318" i="12"/>
  <c r="J318" i="12"/>
  <c r="G318" i="12"/>
  <c r="Z317" i="12"/>
  <c r="J317" i="12"/>
  <c r="G317" i="12"/>
  <c r="Z316" i="12"/>
  <c r="J316" i="12"/>
  <c r="G316" i="12"/>
  <c r="Z315" i="12"/>
  <c r="J315" i="12"/>
  <c r="J314" i="12"/>
  <c r="G315" i="12"/>
  <c r="Z314" i="12"/>
  <c r="G314" i="12"/>
  <c r="Z313" i="12"/>
  <c r="K313" i="12"/>
  <c r="K285" i="12" s="1"/>
  <c r="H313" i="12"/>
  <c r="G313" i="12" s="1"/>
  <c r="E313" i="12"/>
  <c r="Z312" i="12"/>
  <c r="Z311" i="12"/>
  <c r="T311" i="12"/>
  <c r="J311" i="12" s="1"/>
  <c r="G311" i="12"/>
  <c r="Z310" i="12"/>
  <c r="J310" i="12"/>
  <c r="G310" i="12"/>
  <c r="Z309" i="12"/>
  <c r="J309" i="12"/>
  <c r="G309" i="12"/>
  <c r="Z308" i="12"/>
  <c r="J308" i="12"/>
  <c r="G308" i="12"/>
  <c r="Z307" i="12"/>
  <c r="J307" i="12"/>
  <c r="G307" i="12"/>
  <c r="Z306" i="12"/>
  <c r="J306" i="12"/>
  <c r="G306" i="12"/>
  <c r="Z305" i="12"/>
  <c r="J305" i="12"/>
  <c r="G305" i="12"/>
  <c r="Z304" i="12"/>
  <c r="J304" i="12"/>
  <c r="G304" i="12"/>
  <c r="Z303" i="12"/>
  <c r="J303" i="12"/>
  <c r="G303" i="12"/>
  <c r="Z302" i="12"/>
  <c r="J302" i="12"/>
  <c r="G302" i="12"/>
  <c r="Z301" i="12"/>
  <c r="J301" i="12"/>
  <c r="G301" i="12"/>
  <c r="Z300" i="12"/>
  <c r="J300" i="12"/>
  <c r="G300" i="12"/>
  <c r="Z299" i="12"/>
  <c r="J299" i="12"/>
  <c r="G299" i="12"/>
  <c r="Z298" i="12"/>
  <c r="J298" i="12"/>
  <c r="G298" i="12"/>
  <c r="Z297" i="12"/>
  <c r="J297" i="12"/>
  <c r="G297" i="12"/>
  <c r="Z296" i="12"/>
  <c r="J296" i="12"/>
  <c r="G296" i="12"/>
  <c r="Z295" i="12"/>
  <c r="J295" i="12"/>
  <c r="G295" i="12"/>
  <c r="Z294" i="12"/>
  <c r="J294" i="12"/>
  <c r="G294" i="12"/>
  <c r="Z293" i="12"/>
  <c r="J293" i="12"/>
  <c r="G293" i="12"/>
  <c r="Z292" i="12"/>
  <c r="J292" i="12"/>
  <c r="G292" i="12"/>
  <c r="Z291" i="12"/>
  <c r="J291" i="12"/>
  <c r="G291" i="12"/>
  <c r="Z290" i="12"/>
  <c r="J290" i="12"/>
  <c r="G290" i="12"/>
  <c r="Z289" i="12"/>
  <c r="T289" i="12"/>
  <c r="J289" i="12" s="1"/>
  <c r="I289" i="12"/>
  <c r="G289" i="12" s="1"/>
  <c r="E289" i="12"/>
  <c r="Z288" i="12"/>
  <c r="J288" i="12"/>
  <c r="G288" i="12"/>
  <c r="Z287" i="12"/>
  <c r="J287" i="12"/>
  <c r="G287" i="12"/>
  <c r="Z286" i="12"/>
  <c r="J286" i="12"/>
  <c r="G286" i="12"/>
  <c r="S285" i="12"/>
  <c r="R285" i="12"/>
  <c r="Q285" i="12"/>
  <c r="P285" i="12"/>
  <c r="O285" i="12"/>
  <c r="N285" i="12"/>
  <c r="M285" i="12"/>
  <c r="L285" i="12"/>
  <c r="Z283" i="12"/>
  <c r="T283" i="12"/>
  <c r="G283" i="12"/>
  <c r="Z282" i="12"/>
  <c r="T282" i="12"/>
  <c r="J282" i="12" s="1"/>
  <c r="G282" i="12"/>
  <c r="Z281" i="12"/>
  <c r="T281" i="12"/>
  <c r="J281" i="12" s="1"/>
  <c r="G281" i="12"/>
  <c r="Z280" i="12"/>
  <c r="T280" i="12"/>
  <c r="J280" i="12" s="1"/>
  <c r="G280" i="12"/>
  <c r="AA279" i="12"/>
  <c r="T279" i="12"/>
  <c r="R279" i="12"/>
  <c r="O279" i="12"/>
  <c r="N279" i="12"/>
  <c r="M279" i="12"/>
  <c r="L279" i="12"/>
  <c r="K279" i="12"/>
  <c r="J279" i="12" s="1"/>
  <c r="I279" i="12"/>
  <c r="H279" i="12"/>
  <c r="E279" i="12"/>
  <c r="Z278" i="12"/>
  <c r="T278" i="12"/>
  <c r="J278" i="12" s="1"/>
  <c r="G278" i="12"/>
  <c r="Z277" i="12"/>
  <c r="T277" i="12"/>
  <c r="J277" i="12" s="1"/>
  <c r="G277" i="12"/>
  <c r="Z276" i="12"/>
  <c r="T276" i="12"/>
  <c r="K276" i="12"/>
  <c r="G276" i="12"/>
  <c r="AA275" i="12"/>
  <c r="T275" i="12"/>
  <c r="R275" i="12"/>
  <c r="O275" i="12"/>
  <c r="N275" i="12"/>
  <c r="M275" i="12"/>
  <c r="L275" i="12"/>
  <c r="I275" i="12"/>
  <c r="H275" i="12"/>
  <c r="E275" i="12"/>
  <c r="Z274" i="12"/>
  <c r="T274" i="12"/>
  <c r="K274" i="12"/>
  <c r="G274" i="12"/>
  <c r="Z273" i="12"/>
  <c r="T273" i="12"/>
  <c r="K273" i="12"/>
  <c r="G273" i="12"/>
  <c r="Z272" i="12"/>
  <c r="T272" i="12"/>
  <c r="J272" i="12" s="1"/>
  <c r="G272" i="12"/>
  <c r="Z271" i="12"/>
  <c r="T271" i="12"/>
  <c r="K271" i="12"/>
  <c r="G271" i="12"/>
  <c r="Z270" i="12"/>
  <c r="T270" i="12"/>
  <c r="K270" i="12"/>
  <c r="G270" i="12"/>
  <c r="Z269" i="12"/>
  <c r="T269" i="12"/>
  <c r="K269" i="12"/>
  <c r="G269" i="12"/>
  <c r="Z268" i="12"/>
  <c r="T268" i="12"/>
  <c r="K268" i="12"/>
  <c r="G268" i="12"/>
  <c r="Z267" i="12"/>
  <c r="T267" i="12"/>
  <c r="K267" i="12"/>
  <c r="G267" i="12"/>
  <c r="AA266" i="12"/>
  <c r="W266" i="12"/>
  <c r="T266" i="12" s="1"/>
  <c r="R266" i="12"/>
  <c r="O266" i="12"/>
  <c r="N266" i="12"/>
  <c r="M266" i="12"/>
  <c r="L266" i="12"/>
  <c r="I266" i="12"/>
  <c r="H266" i="12"/>
  <c r="E266" i="12"/>
  <c r="Z265" i="12"/>
  <c r="Z264" i="12"/>
  <c r="T264" i="12"/>
  <c r="J264" i="12" s="1"/>
  <c r="G264" i="12"/>
  <c r="Z263" i="12"/>
  <c r="J263" i="12"/>
  <c r="G263" i="12"/>
  <c r="Z262" i="12"/>
  <c r="T262" i="12"/>
  <c r="J262" i="12" s="1"/>
  <c r="J261" i="12" s="1"/>
  <c r="G262" i="12"/>
  <c r="Z261" i="12"/>
  <c r="T261" i="12"/>
  <c r="K261" i="12"/>
  <c r="I261" i="12"/>
  <c r="H261" i="12"/>
  <c r="G261" i="12"/>
  <c r="E261" i="12"/>
  <c r="Z260" i="12"/>
  <c r="T260" i="12"/>
  <c r="J260" i="12" s="1"/>
  <c r="G260" i="12"/>
  <c r="Z259" i="12"/>
  <c r="T259" i="12"/>
  <c r="J259" i="12" s="1"/>
  <c r="G259" i="12"/>
  <c r="Z258" i="12"/>
  <c r="T258" i="12"/>
  <c r="J258" i="12" s="1"/>
  <c r="G258" i="12"/>
  <c r="Z257" i="12"/>
  <c r="T257" i="12"/>
  <c r="J257" i="12" s="1"/>
  <c r="G257" i="12"/>
  <c r="Z256" i="12"/>
  <c r="T256" i="12"/>
  <c r="J256" i="12" s="1"/>
  <c r="G256" i="12"/>
  <c r="Z255" i="12"/>
  <c r="T255" i="12"/>
  <c r="J255" i="12" s="1"/>
  <c r="G255" i="12"/>
  <c r="Z254" i="12"/>
  <c r="T254" i="12"/>
  <c r="J254" i="12" s="1"/>
  <c r="G254" i="12"/>
  <c r="Z253" i="12"/>
  <c r="T253" i="12"/>
  <c r="J253" i="12" s="1"/>
  <c r="G253" i="12"/>
  <c r="Z252" i="12"/>
  <c r="T252" i="12"/>
  <c r="K252" i="12"/>
  <c r="I252" i="12"/>
  <c r="H252" i="12"/>
  <c r="E252" i="12"/>
  <c r="Z251" i="12"/>
  <c r="Z250" i="12"/>
  <c r="T250" i="12"/>
  <c r="J250" i="12" s="1"/>
  <c r="G250" i="12"/>
  <c r="Z249" i="12"/>
  <c r="T249" i="12"/>
  <c r="J249" i="12" s="1"/>
  <c r="G249" i="12"/>
  <c r="Z248" i="12"/>
  <c r="T248" i="12"/>
  <c r="J248" i="12" s="1"/>
  <c r="G248" i="12"/>
  <c r="Z247" i="12"/>
  <c r="T247" i="12"/>
  <c r="J247" i="12" s="1"/>
  <c r="G247" i="12"/>
  <c r="Z246" i="12"/>
  <c r="T246" i="12"/>
  <c r="J246" i="12" s="1"/>
  <c r="G246" i="12"/>
  <c r="Z245" i="12"/>
  <c r="T245" i="12"/>
  <c r="J245" i="12" s="1"/>
  <c r="G245" i="12"/>
  <c r="Z244" i="12"/>
  <c r="T244" i="12"/>
  <c r="J244" i="12" s="1"/>
  <c r="G244" i="12"/>
  <c r="Z243" i="12"/>
  <c r="T243" i="12"/>
  <c r="J243" i="12" s="1"/>
  <c r="G243" i="12"/>
  <c r="Z242" i="12"/>
  <c r="K242" i="12"/>
  <c r="I242" i="12"/>
  <c r="H242" i="12"/>
  <c r="E242" i="12"/>
  <c r="Z241" i="12"/>
  <c r="T241" i="12"/>
  <c r="J241" i="12" s="1"/>
  <c r="G241" i="12"/>
  <c r="Z240" i="12"/>
  <c r="T240" i="12"/>
  <c r="J240" i="12" s="1"/>
  <c r="G240" i="12"/>
  <c r="Z239" i="12"/>
  <c r="T239" i="12"/>
  <c r="J239" i="12" s="1"/>
  <c r="G239" i="12"/>
  <c r="Z238" i="12"/>
  <c r="T238" i="12"/>
  <c r="K238" i="12"/>
  <c r="E238" i="12"/>
  <c r="Z237" i="12"/>
  <c r="T237" i="12"/>
  <c r="J237" i="12" s="1"/>
  <c r="G237" i="12"/>
  <c r="Z236" i="12"/>
  <c r="T236" i="12"/>
  <c r="J236" i="12" s="1"/>
  <c r="G236" i="12"/>
  <c r="Z235" i="12"/>
  <c r="T235" i="12"/>
  <c r="J235" i="12" s="1"/>
  <c r="G235" i="12"/>
  <c r="AA234" i="12"/>
  <c r="Z234" i="12" s="1"/>
  <c r="T234" i="12"/>
  <c r="K234" i="12"/>
  <c r="I234" i="12"/>
  <c r="E234" i="12"/>
  <c r="Z233" i="12"/>
  <c r="J233" i="12"/>
  <c r="G233" i="12"/>
  <c r="Z232" i="12"/>
  <c r="T232" i="12"/>
  <c r="J232" i="12" s="1"/>
  <c r="G232" i="12"/>
  <c r="Z231" i="12"/>
  <c r="T231" i="12"/>
  <c r="G231" i="12"/>
  <c r="Z230" i="12"/>
  <c r="T230" i="12"/>
  <c r="J230" i="12" s="1"/>
  <c r="G230" i="12"/>
  <c r="Z229" i="12"/>
  <c r="T229" i="12"/>
  <c r="G229" i="12"/>
  <c r="Z228" i="12"/>
  <c r="X228" i="12"/>
  <c r="W228" i="12"/>
  <c r="V228" i="12"/>
  <c r="U228" i="12"/>
  <c r="K228" i="12"/>
  <c r="I228" i="12"/>
  <c r="H228" i="12"/>
  <c r="E228" i="12"/>
  <c r="Z227" i="12"/>
  <c r="T227" i="12"/>
  <c r="J227" i="12" s="1"/>
  <c r="G227" i="12"/>
  <c r="Z226" i="12"/>
  <c r="T226" i="12"/>
  <c r="J226" i="12" s="1"/>
  <c r="G226" i="12"/>
  <c r="Z225" i="12"/>
  <c r="T225" i="12"/>
  <c r="J225" i="12" s="1"/>
  <c r="G225" i="12"/>
  <c r="Z224" i="12"/>
  <c r="T224" i="12"/>
  <c r="J224" i="12" s="1"/>
  <c r="G224" i="12"/>
  <c r="Z223" i="12"/>
  <c r="T223" i="12"/>
  <c r="J223" i="12" s="1"/>
  <c r="G223" i="12"/>
  <c r="Z222" i="12"/>
  <c r="T222" i="12"/>
  <c r="J222" i="12" s="1"/>
  <c r="G222" i="12"/>
  <c r="Z221" i="12"/>
  <c r="T221" i="12"/>
  <c r="J221" i="12" s="1"/>
  <c r="G221" i="12"/>
  <c r="Z220" i="12"/>
  <c r="T220" i="12"/>
  <c r="J220" i="12" s="1"/>
  <c r="G220" i="12"/>
  <c r="Z219" i="12"/>
  <c r="T219" i="12"/>
  <c r="J219" i="12" s="1"/>
  <c r="G219" i="12"/>
  <c r="AA218" i="12"/>
  <c r="Z218" i="12" s="1"/>
  <c r="Y218" i="12"/>
  <c r="Y217" i="12" s="1"/>
  <c r="X218" i="12"/>
  <c r="W218" i="12"/>
  <c r="V218" i="12"/>
  <c r="U218" i="12"/>
  <c r="S218" i="12"/>
  <c r="S217" i="12" s="1"/>
  <c r="R218" i="12"/>
  <c r="Q218" i="12"/>
  <c r="Q217" i="12" s="1"/>
  <c r="P218" i="12"/>
  <c r="P217" i="12" s="1"/>
  <c r="O218" i="12"/>
  <c r="N218" i="12"/>
  <c r="M218" i="12"/>
  <c r="L218" i="12"/>
  <c r="K218" i="12"/>
  <c r="I218" i="12"/>
  <c r="H218" i="12"/>
  <c r="E218" i="12"/>
  <c r="Z215" i="12"/>
  <c r="T215" i="12"/>
  <c r="J215" i="12" s="1"/>
  <c r="Z214" i="12"/>
  <c r="T214" i="12"/>
  <c r="K214" i="12"/>
  <c r="Z213" i="12"/>
  <c r="T213" i="12"/>
  <c r="K213" i="12"/>
  <c r="Z212" i="12"/>
  <c r="T212" i="12"/>
  <c r="K212" i="12"/>
  <c r="Z211" i="12"/>
  <c r="T211" i="12"/>
  <c r="K211" i="12"/>
  <c r="Z210" i="12"/>
  <c r="T210" i="12"/>
  <c r="K210" i="12"/>
  <c r="Z209" i="12"/>
  <c r="T209" i="12"/>
  <c r="K209" i="12"/>
  <c r="Z208" i="12"/>
  <c r="T208" i="12"/>
  <c r="K208" i="12"/>
  <c r="Z207" i="12"/>
  <c r="T207" i="12"/>
  <c r="K207" i="12"/>
  <c r="Z206" i="12"/>
  <c r="T206" i="12"/>
  <c r="K206" i="12"/>
  <c r="Z205" i="12"/>
  <c r="T205" i="12"/>
  <c r="K205" i="12"/>
  <c r="Z204" i="12"/>
  <c r="T204" i="12"/>
  <c r="K204" i="12"/>
  <c r="Z203" i="12"/>
  <c r="T203" i="12"/>
  <c r="K203" i="12"/>
  <c r="AA202" i="12"/>
  <c r="W202" i="12"/>
  <c r="W171" i="12" s="1"/>
  <c r="V202" i="12"/>
  <c r="R202" i="12"/>
  <c r="O202" i="12"/>
  <c r="N202" i="12"/>
  <c r="M202" i="12"/>
  <c r="L202" i="12"/>
  <c r="I202" i="12"/>
  <c r="H202" i="12"/>
  <c r="G202" i="12"/>
  <c r="F202" i="12"/>
  <c r="E202" i="12"/>
  <c r="D202" i="12"/>
  <c r="Z201" i="12"/>
  <c r="J201" i="12"/>
  <c r="G201" i="12"/>
  <c r="Z200" i="12"/>
  <c r="J200" i="12"/>
  <c r="G200" i="12"/>
  <c r="Z199" i="12"/>
  <c r="T199" i="12"/>
  <c r="J199" i="12" s="1"/>
  <c r="G199" i="12"/>
  <c r="Z198" i="12"/>
  <c r="Z197" i="12"/>
  <c r="T197" i="12"/>
  <c r="J197" i="12" s="1"/>
  <c r="G197" i="12"/>
  <c r="Z196" i="12"/>
  <c r="T196" i="12"/>
  <c r="J196" i="12" s="1"/>
  <c r="G196" i="12"/>
  <c r="Z195" i="12"/>
  <c r="T195" i="12"/>
  <c r="J195" i="12" s="1"/>
  <c r="G195" i="12"/>
  <c r="Z194" i="12"/>
  <c r="T194" i="12"/>
  <c r="J194" i="12" s="1"/>
  <c r="G194" i="12"/>
  <c r="Z193" i="12"/>
  <c r="T193" i="12"/>
  <c r="J193" i="12" s="1"/>
  <c r="G193" i="12"/>
  <c r="Z192" i="12"/>
  <c r="T192" i="12"/>
  <c r="J192" i="12" s="1"/>
  <c r="G192" i="12"/>
  <c r="Z191" i="12"/>
  <c r="T191" i="12"/>
  <c r="J191" i="12" s="1"/>
  <c r="G191" i="12"/>
  <c r="Z190" i="12"/>
  <c r="T190" i="12"/>
  <c r="J190" i="12" s="1"/>
  <c r="G190" i="12"/>
  <c r="Z189" i="12"/>
  <c r="T189" i="12"/>
  <c r="J189" i="12" s="1"/>
  <c r="G189" i="12"/>
  <c r="Z188" i="12"/>
  <c r="K188" i="12"/>
  <c r="I188" i="12"/>
  <c r="H188" i="12"/>
  <c r="E188" i="12"/>
  <c r="Z187" i="12"/>
  <c r="T187" i="12"/>
  <c r="J187" i="12" s="1"/>
  <c r="G187" i="12"/>
  <c r="Z186" i="12"/>
  <c r="T186" i="12"/>
  <c r="J186" i="12" s="1"/>
  <c r="G186" i="12"/>
  <c r="Z185" i="12"/>
  <c r="T185" i="12"/>
  <c r="J185" i="12" s="1"/>
  <c r="G185" i="12"/>
  <c r="Z184" i="12"/>
  <c r="T184" i="12"/>
  <c r="J184" i="12" s="1"/>
  <c r="G184" i="12"/>
  <c r="Z183" i="12"/>
  <c r="T183" i="12"/>
  <c r="J183" i="12" s="1"/>
  <c r="G183" i="12"/>
  <c r="Z182" i="12"/>
  <c r="T182" i="12"/>
  <c r="J182" i="12" s="1"/>
  <c r="G182" i="12"/>
  <c r="Z181" i="12"/>
  <c r="T181" i="12"/>
  <c r="J181" i="12" s="1"/>
  <c r="G181" i="12"/>
  <c r="Z180" i="12"/>
  <c r="T180" i="12"/>
  <c r="J180" i="12" s="1"/>
  <c r="G180" i="12"/>
  <c r="Z179" i="12"/>
  <c r="T179" i="12"/>
  <c r="J179" i="12" s="1"/>
  <c r="G179" i="12"/>
  <c r="Z178" i="12"/>
  <c r="T178" i="12"/>
  <c r="J178" i="12" s="1"/>
  <c r="G178" i="12"/>
  <c r="Z177" i="12"/>
  <c r="T177" i="12"/>
  <c r="J177" i="12" s="1"/>
  <c r="G177" i="12"/>
  <c r="Z176" i="12"/>
  <c r="T176" i="12"/>
  <c r="J176" i="12" s="1"/>
  <c r="G176" i="12"/>
  <c r="Z175" i="12"/>
  <c r="T175" i="12"/>
  <c r="J175" i="12" s="1"/>
  <c r="G175" i="12"/>
  <c r="Z174" i="12"/>
  <c r="T174" i="12"/>
  <c r="J174" i="12" s="1"/>
  <c r="G174" i="12"/>
  <c r="Z173" i="12"/>
  <c r="T173" i="12"/>
  <c r="G173" i="12"/>
  <c r="Y172" i="12"/>
  <c r="X172" i="12"/>
  <c r="W172" i="12"/>
  <c r="V172" i="12"/>
  <c r="U172" i="12"/>
  <c r="S172" i="12"/>
  <c r="S171" i="12" s="1"/>
  <c r="R172" i="12"/>
  <c r="R171" i="12" s="1"/>
  <c r="Q172" i="12"/>
  <c r="Q171" i="12" s="1"/>
  <c r="P172" i="12"/>
  <c r="P171" i="12" s="1"/>
  <c r="O172" i="12"/>
  <c r="O171" i="12" s="1"/>
  <c r="N172" i="12"/>
  <c r="N171" i="12" s="1"/>
  <c r="M172" i="12"/>
  <c r="M171" i="12" s="1"/>
  <c r="L172" i="12"/>
  <c r="L171" i="12" s="1"/>
  <c r="K172" i="12"/>
  <c r="I172" i="12"/>
  <c r="I171" i="12" s="1"/>
  <c r="H172" i="12"/>
  <c r="H171" i="12" s="1"/>
  <c r="E172" i="12"/>
  <c r="E171" i="12" s="1"/>
  <c r="Y171" i="12"/>
  <c r="X171" i="12"/>
  <c r="U171" i="12"/>
  <c r="Z169" i="12"/>
  <c r="Z168" i="12"/>
  <c r="D168" i="12"/>
  <c r="D167" i="12" s="1"/>
  <c r="AB167" i="12"/>
  <c r="AA167" i="12"/>
  <c r="T167" i="12"/>
  <c r="S167" i="12"/>
  <c r="R167" i="12"/>
  <c r="Q167" i="12"/>
  <c r="P167" i="12"/>
  <c r="O167" i="12"/>
  <c r="N167" i="12"/>
  <c r="M167" i="12"/>
  <c r="L167" i="12"/>
  <c r="K167" i="12"/>
  <c r="J167" i="12"/>
  <c r="I167" i="12"/>
  <c r="H167" i="12"/>
  <c r="G167" i="12"/>
  <c r="E167" i="12"/>
  <c r="Z166" i="12"/>
  <c r="J166" i="12"/>
  <c r="G166" i="12"/>
  <c r="Z165" i="12"/>
  <c r="Z164" i="12"/>
  <c r="Z163" i="12"/>
  <c r="J163" i="12"/>
  <c r="G163" i="12"/>
  <c r="Z162" i="12"/>
  <c r="J162" i="12"/>
  <c r="G162" i="12"/>
  <c r="Z161" i="12"/>
  <c r="J161" i="12"/>
  <c r="G161" i="12"/>
  <c r="Z160" i="12"/>
  <c r="J160" i="12"/>
  <c r="G160" i="12"/>
  <c r="Z159" i="12"/>
  <c r="J159" i="12"/>
  <c r="G159" i="12"/>
  <c r="AB158" i="12"/>
  <c r="AA158" i="12"/>
  <c r="T158" i="12"/>
  <c r="K158" i="12"/>
  <c r="I158" i="12"/>
  <c r="H158" i="12"/>
  <c r="E158" i="12"/>
  <c r="D158" i="12"/>
  <c r="Z157" i="12"/>
  <c r="J157" i="12"/>
  <c r="G157" i="12"/>
  <c r="Z156" i="12"/>
  <c r="J156" i="12"/>
  <c r="G156" i="12"/>
  <c r="Z155" i="12"/>
  <c r="J155" i="12"/>
  <c r="G155" i="12"/>
  <c r="Z154" i="12"/>
  <c r="J154" i="12"/>
  <c r="G154" i="12"/>
  <c r="Z153" i="12"/>
  <c r="J153" i="12"/>
  <c r="G153" i="12"/>
  <c r="Z152" i="12"/>
  <c r="J152" i="12"/>
  <c r="G152" i="12"/>
  <c r="Z151" i="12"/>
  <c r="J151" i="12"/>
  <c r="G151" i="12"/>
  <c r="Z150" i="12"/>
  <c r="Z149" i="12"/>
  <c r="J149" i="12"/>
  <c r="G149" i="12"/>
  <c r="Z148" i="12"/>
  <c r="J148" i="12"/>
  <c r="G148" i="12"/>
  <c r="Z147" i="12"/>
  <c r="J147" i="12"/>
  <c r="AB146" i="12"/>
  <c r="AA146" i="12"/>
  <c r="T146" i="12"/>
  <c r="S146" i="12"/>
  <c r="R146" i="12"/>
  <c r="Q146" i="12"/>
  <c r="P146" i="12"/>
  <c r="O146" i="12"/>
  <c r="N146" i="12"/>
  <c r="M146" i="12"/>
  <c r="L146" i="12"/>
  <c r="K146" i="12"/>
  <c r="I146" i="12"/>
  <c r="H146" i="12"/>
  <c r="E146" i="12"/>
  <c r="D146" i="12"/>
  <c r="Z145" i="12"/>
  <c r="J145" i="12"/>
  <c r="J143" i="12" s="1"/>
  <c r="Z144" i="12"/>
  <c r="AB143" i="12"/>
  <c r="AA143" i="12"/>
  <c r="T143" i="12"/>
  <c r="S143" i="12"/>
  <c r="R143" i="12"/>
  <c r="Q143" i="12"/>
  <c r="P143" i="12"/>
  <c r="O143" i="12"/>
  <c r="N143" i="12"/>
  <c r="M143" i="12"/>
  <c r="L143" i="12"/>
  <c r="K143" i="12"/>
  <c r="I143" i="12"/>
  <c r="H143" i="12"/>
  <c r="G143" i="12"/>
  <c r="F143" i="12"/>
  <c r="E143" i="12"/>
  <c r="D143" i="12"/>
  <c r="Z142" i="12"/>
  <c r="J142" i="12"/>
  <c r="G142" i="12"/>
  <c r="Z141" i="12"/>
  <c r="Z140" i="12"/>
  <c r="J140" i="12"/>
  <c r="G140" i="12"/>
  <c r="Z139" i="12"/>
  <c r="K139" i="12"/>
  <c r="J139" i="12"/>
  <c r="I139" i="12"/>
  <c r="H139" i="12"/>
  <c r="G139" i="12"/>
  <c r="E139" i="12"/>
  <c r="E126" i="12" s="1"/>
  <c r="E125" i="12" s="1"/>
  <c r="D139" i="12"/>
  <c r="Z138" i="12"/>
  <c r="J138" i="12"/>
  <c r="G138" i="12"/>
  <c r="Z137" i="12"/>
  <c r="J137" i="12"/>
  <c r="G137" i="12"/>
  <c r="Z136" i="12"/>
  <c r="Z135" i="12"/>
  <c r="Z134" i="12"/>
  <c r="Z133" i="12"/>
  <c r="Z132" i="12"/>
  <c r="J132" i="12"/>
  <c r="G132" i="12"/>
  <c r="Z131" i="12"/>
  <c r="J131" i="12"/>
  <c r="G131" i="12"/>
  <c r="Z130" i="12"/>
  <c r="J130" i="12"/>
  <c r="G130" i="12"/>
  <c r="Z129" i="12"/>
  <c r="J129" i="12"/>
  <c r="G129" i="12"/>
  <c r="AB128" i="12"/>
  <c r="AB126" i="12" s="1"/>
  <c r="AA128" i="12"/>
  <c r="AA126" i="12" s="1"/>
  <c r="AA125" i="12" s="1"/>
  <c r="T128" i="12"/>
  <c r="T126" i="12" s="1"/>
  <c r="T125" i="12" s="1"/>
  <c r="S128" i="12"/>
  <c r="S126" i="12" s="1"/>
  <c r="S125" i="12" s="1"/>
  <c r="R128" i="12"/>
  <c r="R126" i="12" s="1"/>
  <c r="R125" i="12" s="1"/>
  <c r="Q128" i="12"/>
  <c r="Q126" i="12" s="1"/>
  <c r="Q125" i="12" s="1"/>
  <c r="P128" i="12"/>
  <c r="P126" i="12" s="1"/>
  <c r="P125" i="12" s="1"/>
  <c r="O128" i="12"/>
  <c r="O126" i="12" s="1"/>
  <c r="O125" i="12" s="1"/>
  <c r="N128" i="12"/>
  <c r="N126" i="12" s="1"/>
  <c r="N125" i="12" s="1"/>
  <c r="M128" i="12"/>
  <c r="M126" i="12" s="1"/>
  <c r="M125" i="12" s="1"/>
  <c r="L128" i="12"/>
  <c r="L126" i="12" s="1"/>
  <c r="L125" i="12" s="1"/>
  <c r="K128" i="12"/>
  <c r="K126" i="12" s="1"/>
  <c r="K125" i="12" s="1"/>
  <c r="I128" i="12"/>
  <c r="H128" i="12"/>
  <c r="D128" i="12"/>
  <c r="Z127" i="12"/>
  <c r="J127" i="12"/>
  <c r="G127" i="12"/>
  <c r="Z124" i="12"/>
  <c r="J124" i="12"/>
  <c r="Z123" i="12"/>
  <c r="J123" i="12"/>
  <c r="Z122" i="12"/>
  <c r="J122" i="12"/>
  <c r="G122" i="12"/>
  <c r="Z121" i="12"/>
  <c r="J121" i="12"/>
  <c r="G121" i="12"/>
  <c r="Z120" i="12"/>
  <c r="J120" i="12"/>
  <c r="G120" i="12"/>
  <c r="Z119" i="12"/>
  <c r="J119" i="12"/>
  <c r="G119" i="12"/>
  <c r="Z118" i="12"/>
  <c r="J118" i="12"/>
  <c r="G118" i="12"/>
  <c r="Z117" i="12"/>
  <c r="J117" i="12"/>
  <c r="G117" i="12"/>
  <c r="AB116" i="12"/>
  <c r="AA116" i="12"/>
  <c r="Y116" i="12"/>
  <c r="X116" i="12"/>
  <c r="W116" i="12"/>
  <c r="V116" i="12"/>
  <c r="U116" i="12"/>
  <c r="T116" i="12"/>
  <c r="K116" i="12"/>
  <c r="I116" i="12"/>
  <c r="H116" i="12"/>
  <c r="E116" i="12"/>
  <c r="D116" i="12"/>
  <c r="Z115" i="12"/>
  <c r="J115" i="12"/>
  <c r="G115" i="12"/>
  <c r="Z114" i="12"/>
  <c r="J114" i="12"/>
  <c r="G114" i="12"/>
  <c r="Z113" i="12"/>
  <c r="J113" i="12"/>
  <c r="G113" i="12"/>
  <c r="Z112" i="12"/>
  <c r="J112" i="12"/>
  <c r="G112" i="12"/>
  <c r="Z111" i="12"/>
  <c r="K111" i="12"/>
  <c r="J111" i="12" s="1"/>
  <c r="G111" i="12"/>
  <c r="Z110" i="12"/>
  <c r="J110" i="12"/>
  <c r="G110" i="12"/>
  <c r="Z109" i="12"/>
  <c r="J109" i="12"/>
  <c r="G109" i="12"/>
  <c r="Z108" i="12"/>
  <c r="J108" i="12"/>
  <c r="G108" i="12"/>
  <c r="Z107" i="12"/>
  <c r="Z106" i="12"/>
  <c r="J106" i="12"/>
  <c r="G106" i="12"/>
  <c r="Z105" i="12"/>
  <c r="J105" i="12"/>
  <c r="G105" i="12"/>
  <c r="AB104" i="12"/>
  <c r="Z104" i="12" s="1"/>
  <c r="Y104" i="12"/>
  <c r="X104" i="12"/>
  <c r="W104" i="12"/>
  <c r="V104" i="12"/>
  <c r="U104" i="12"/>
  <c r="T104" i="12"/>
  <c r="T102" i="12" s="1"/>
  <c r="S104" i="12"/>
  <c r="S102" i="12" s="1"/>
  <c r="R104" i="12"/>
  <c r="R102" i="12" s="1"/>
  <c r="Q104" i="12"/>
  <c r="Q102" i="12" s="1"/>
  <c r="P104" i="12"/>
  <c r="P102" i="12" s="1"/>
  <c r="O104" i="12"/>
  <c r="O102" i="12" s="1"/>
  <c r="N104" i="12"/>
  <c r="N102" i="12" s="1"/>
  <c r="M104" i="12"/>
  <c r="M102" i="12" s="1"/>
  <c r="L104" i="12"/>
  <c r="L102" i="12" s="1"/>
  <c r="K104" i="12"/>
  <c r="I104" i="12"/>
  <c r="G104" i="12" s="1"/>
  <c r="E104" i="12"/>
  <c r="E102" i="12" s="1"/>
  <c r="D104" i="12"/>
  <c r="D102" i="12" s="1"/>
  <c r="Z103" i="12"/>
  <c r="J103" i="12"/>
  <c r="G103" i="12"/>
  <c r="AA102" i="12"/>
  <c r="H102" i="12"/>
  <c r="Z101" i="12"/>
  <c r="J101" i="12"/>
  <c r="J100" i="12" s="1"/>
  <c r="G101" i="12"/>
  <c r="G100" i="12" s="1"/>
  <c r="AB100" i="12"/>
  <c r="AA100" i="12"/>
  <c r="Y100" i="12"/>
  <c r="X100" i="12"/>
  <c r="W100" i="12"/>
  <c r="V100" i="12"/>
  <c r="U100" i="12"/>
  <c r="T100" i="12"/>
  <c r="S100" i="12"/>
  <c r="R100" i="12"/>
  <c r="Q100" i="12"/>
  <c r="P100" i="12"/>
  <c r="O100" i="12"/>
  <c r="N100" i="12"/>
  <c r="M100" i="12"/>
  <c r="L100" i="12"/>
  <c r="K100" i="12"/>
  <c r="I100" i="12"/>
  <c r="H100" i="12"/>
  <c r="E100" i="12"/>
  <c r="D100" i="12"/>
  <c r="Z99" i="12"/>
  <c r="J99" i="12"/>
  <c r="J98" i="12" s="1"/>
  <c r="G99" i="12"/>
  <c r="G98" i="12" s="1"/>
  <c r="AB98" i="12"/>
  <c r="AA98" i="12"/>
  <c r="Y98" i="12"/>
  <c r="X98" i="12"/>
  <c r="W98" i="12"/>
  <c r="V98" i="12"/>
  <c r="U98" i="12"/>
  <c r="T98" i="12"/>
  <c r="S98" i="12"/>
  <c r="R98" i="12"/>
  <c r="Q98" i="12"/>
  <c r="P98" i="12"/>
  <c r="O98" i="12"/>
  <c r="N98" i="12"/>
  <c r="M98" i="12"/>
  <c r="M60" i="12" s="1"/>
  <c r="L98" i="12"/>
  <c r="L60" i="12" s="1"/>
  <c r="K98" i="12"/>
  <c r="I98" i="12"/>
  <c r="H98" i="12"/>
  <c r="E98" i="12"/>
  <c r="D98" i="12"/>
  <c r="Z97" i="12"/>
  <c r="J97" i="12"/>
  <c r="G97" i="12"/>
  <c r="Z96" i="12"/>
  <c r="J96" i="12"/>
  <c r="G96" i="12"/>
  <c r="AB95" i="12"/>
  <c r="AA95" i="12"/>
  <c r="T95" i="12"/>
  <c r="K95" i="12"/>
  <c r="I95" i="12"/>
  <c r="H95" i="12"/>
  <c r="E95" i="12"/>
  <c r="D95" i="12"/>
  <c r="Z94" i="12"/>
  <c r="G94" i="12"/>
  <c r="Z93" i="12"/>
  <c r="G93" i="12"/>
  <c r="Z92" i="12"/>
  <c r="G92" i="12"/>
  <c r="Z91" i="12"/>
  <c r="J91" i="12"/>
  <c r="G91" i="12"/>
  <c r="Z90" i="12"/>
  <c r="J90" i="12"/>
  <c r="G90" i="12"/>
  <c r="Z89" i="12"/>
  <c r="J89" i="12"/>
  <c r="G89" i="12"/>
  <c r="Z88" i="12"/>
  <c r="J88" i="12"/>
  <c r="G88" i="12"/>
  <c r="Z87" i="12"/>
  <c r="J87" i="12"/>
  <c r="G87" i="12"/>
  <c r="Z86" i="12"/>
  <c r="J86" i="12"/>
  <c r="G86" i="12"/>
  <c r="Z85" i="12"/>
  <c r="J85" i="12"/>
  <c r="G85" i="12"/>
  <c r="AB84" i="12"/>
  <c r="AA84" i="12"/>
  <c r="T84" i="12"/>
  <c r="K84" i="12"/>
  <c r="I84" i="12"/>
  <c r="H84" i="12"/>
  <c r="E84" i="12"/>
  <c r="D84" i="12"/>
  <c r="Z83" i="12"/>
  <c r="J83" i="12"/>
  <c r="G83" i="12"/>
  <c r="Z82" i="12"/>
  <c r="J82" i="12"/>
  <c r="G82" i="12"/>
  <c r="Z81" i="12"/>
  <c r="Z80" i="12"/>
  <c r="J80" i="12"/>
  <c r="G80" i="12"/>
  <c r="Z79" i="12"/>
  <c r="J79" i="12"/>
  <c r="G79" i="12"/>
  <c r="Z78" i="12"/>
  <c r="J78" i="12"/>
  <c r="G78" i="12"/>
  <c r="Z77" i="12"/>
  <c r="J77" i="12"/>
  <c r="G77" i="12"/>
  <c r="Z76" i="12"/>
  <c r="J76" i="12"/>
  <c r="G76" i="12"/>
  <c r="Z75" i="12"/>
  <c r="J75" i="12"/>
  <c r="G75" i="12"/>
  <c r="Z74" i="12"/>
  <c r="J74" i="12"/>
  <c r="G74" i="12"/>
  <c r="Z73" i="12"/>
  <c r="J73" i="12"/>
  <c r="G73" i="12"/>
  <c r="Z72" i="12"/>
  <c r="J72" i="12"/>
  <c r="G72" i="12"/>
  <c r="Z71" i="12"/>
  <c r="J71" i="12"/>
  <c r="G71" i="12"/>
  <c r="Z70" i="12"/>
  <c r="J70" i="12"/>
  <c r="G70" i="12"/>
  <c r="Z69" i="12"/>
  <c r="J69" i="12"/>
  <c r="G69" i="12"/>
  <c r="Z68" i="12"/>
  <c r="J68" i="12"/>
  <c r="G68" i="12"/>
  <c r="Z67" i="12"/>
  <c r="J67" i="12"/>
  <c r="G67" i="12"/>
  <c r="Z66" i="12"/>
  <c r="J66" i="12"/>
  <c r="G66" i="12"/>
  <c r="Z65" i="12"/>
  <c r="J65" i="12"/>
  <c r="G65" i="12"/>
  <c r="Z64" i="12"/>
  <c r="J64" i="12"/>
  <c r="G64" i="12"/>
  <c r="Z63" i="12"/>
  <c r="J63" i="12"/>
  <c r="G63" i="12"/>
  <c r="AB62" i="12"/>
  <c r="AA62" i="12"/>
  <c r="T62" i="12"/>
  <c r="K62" i="12"/>
  <c r="I62" i="12"/>
  <c r="H62" i="12"/>
  <c r="E62" i="12"/>
  <c r="D62" i="12"/>
  <c r="Z59" i="12"/>
  <c r="J59" i="12"/>
  <c r="J58" i="12" s="1"/>
  <c r="G59" i="12"/>
  <c r="G58" i="12" s="1"/>
  <c r="AB58" i="12"/>
  <c r="AA58" i="12"/>
  <c r="T58" i="12"/>
  <c r="R58" i="12"/>
  <c r="Q58" i="12"/>
  <c r="P58" i="12"/>
  <c r="O58" i="12"/>
  <c r="N58" i="12"/>
  <c r="M58" i="12"/>
  <c r="L58" i="12"/>
  <c r="K58" i="12"/>
  <c r="I58" i="12"/>
  <c r="H58" i="12"/>
  <c r="E58" i="12"/>
  <c r="D58" i="12"/>
  <c r="Z57" i="12"/>
  <c r="J57" i="12"/>
  <c r="G57" i="12"/>
  <c r="Z56" i="12"/>
  <c r="J56" i="12"/>
  <c r="G56" i="12"/>
  <c r="Z55" i="12"/>
  <c r="J55" i="12"/>
  <c r="G55" i="12"/>
  <c r="Z54" i="12"/>
  <c r="J54" i="12"/>
  <c r="G54" i="12"/>
  <c r="AB53" i="12"/>
  <c r="AA53" i="12"/>
  <c r="T53" i="12"/>
  <c r="R53" i="12"/>
  <c r="Q53" i="12"/>
  <c r="P53" i="12"/>
  <c r="O53" i="12"/>
  <c r="N53" i="12"/>
  <c r="M53" i="12"/>
  <c r="L53" i="12"/>
  <c r="K53" i="12"/>
  <c r="I53" i="12"/>
  <c r="H53" i="12"/>
  <c r="E53" i="12"/>
  <c r="D53" i="12"/>
  <c r="Z52" i="12"/>
  <c r="J52" i="12"/>
  <c r="G52" i="12"/>
  <c r="Z51" i="12"/>
  <c r="J51" i="12"/>
  <c r="G51" i="12"/>
  <c r="Z50" i="12"/>
  <c r="J50" i="12"/>
  <c r="G50" i="12"/>
  <c r="Z49" i="12"/>
  <c r="J49" i="12"/>
  <c r="G49" i="12"/>
  <c r="Z48" i="12"/>
  <c r="J48" i="12"/>
  <c r="G48" i="12"/>
  <c r="Z47" i="12"/>
  <c r="J47" i="12"/>
  <c r="G47" i="12"/>
  <c r="Z46" i="12"/>
  <c r="J46" i="12"/>
  <c r="G46" i="12"/>
  <c r="Z45" i="12"/>
  <c r="J45" i="12"/>
  <c r="G45" i="12"/>
  <c r="Z44" i="12"/>
  <c r="J44" i="12"/>
  <c r="G44" i="12"/>
  <c r="Z43" i="12"/>
  <c r="J43" i="12"/>
  <c r="G43" i="12"/>
  <c r="Z42" i="12"/>
  <c r="J42" i="12"/>
  <c r="G42" i="12"/>
  <c r="E42" i="12"/>
  <c r="E40" i="12" s="1"/>
  <c r="Z41" i="12"/>
  <c r="J41" i="12"/>
  <c r="J40" i="12" s="1"/>
  <c r="G41" i="12"/>
  <c r="G40" i="12" s="1"/>
  <c r="AB40" i="12"/>
  <c r="AA40" i="12"/>
  <c r="T40" i="12"/>
  <c r="R40" i="12"/>
  <c r="O40" i="12"/>
  <c r="N40" i="12"/>
  <c r="M40" i="12"/>
  <c r="L40" i="12"/>
  <c r="K40" i="12"/>
  <c r="I40" i="12"/>
  <c r="H40" i="12"/>
  <c r="D40" i="12"/>
  <c r="Z38" i="12"/>
  <c r="J38" i="12"/>
  <c r="G38" i="12"/>
  <c r="Z37" i="12"/>
  <c r="J37" i="12"/>
  <c r="G37" i="12"/>
  <c r="Z36" i="12"/>
  <c r="J36" i="12"/>
  <c r="G36" i="12"/>
  <c r="Z35" i="12"/>
  <c r="J35" i="12"/>
  <c r="G35" i="12"/>
  <c r="Z34" i="12"/>
  <c r="J34" i="12"/>
  <c r="G34" i="12"/>
  <c r="Z33" i="12"/>
  <c r="J33" i="12"/>
  <c r="G33" i="12"/>
  <c r="Z32" i="12"/>
  <c r="J32" i="12"/>
  <c r="G32" i="12"/>
  <c r="Z31" i="12"/>
  <c r="J31" i="12"/>
  <c r="G31" i="12"/>
  <c r="Z30" i="12"/>
  <c r="J30" i="12"/>
  <c r="G30" i="12"/>
  <c r="Z29" i="12"/>
  <c r="G29" i="12"/>
  <c r="Z28" i="12"/>
  <c r="J28" i="12"/>
  <c r="G28" i="12"/>
  <c r="Z27" i="12"/>
  <c r="J27" i="12"/>
  <c r="G27" i="12"/>
  <c r="AB26" i="12"/>
  <c r="AA26" i="12"/>
  <c r="T26" i="12"/>
  <c r="K26" i="12"/>
  <c r="I26" i="12"/>
  <c r="H26" i="12"/>
  <c r="E26" i="12"/>
  <c r="D26" i="12"/>
  <c r="Z25" i="12"/>
  <c r="J25" i="12"/>
  <c r="J24" i="12" s="1"/>
  <c r="J9" i="12"/>
  <c r="J8" i="12" s="1"/>
  <c r="J11" i="12"/>
  <c r="J12" i="12"/>
  <c r="J13" i="12"/>
  <c r="J15" i="12"/>
  <c r="J14" i="12" s="1"/>
  <c r="J17" i="12"/>
  <c r="J16" i="12" s="1"/>
  <c r="J19" i="12"/>
  <c r="J20" i="12"/>
  <c r="J21" i="12"/>
  <c r="J22" i="12"/>
  <c r="G25" i="12"/>
  <c r="G24" i="12" s="1"/>
  <c r="AB24" i="12"/>
  <c r="AA24" i="12"/>
  <c r="T24" i="12"/>
  <c r="K24" i="12"/>
  <c r="I24" i="12"/>
  <c r="H24" i="12"/>
  <c r="E24" i="12"/>
  <c r="D24" i="12"/>
  <c r="Z23" i="12"/>
  <c r="AB22" i="12"/>
  <c r="AA22" i="12"/>
  <c r="T22" i="12"/>
  <c r="S22" i="12"/>
  <c r="S7" i="12" s="1"/>
  <c r="R22" i="12"/>
  <c r="R7" i="12" s="1"/>
  <c r="Q22" i="12"/>
  <c r="Q7" i="12" s="1"/>
  <c r="P22" i="12"/>
  <c r="P7" i="12" s="1"/>
  <c r="O22" i="12"/>
  <c r="O7" i="12" s="1"/>
  <c r="N22" i="12"/>
  <c r="N7" i="12" s="1"/>
  <c r="M22" i="12"/>
  <c r="M7" i="12" s="1"/>
  <c r="L22" i="12"/>
  <c r="L7" i="12" s="1"/>
  <c r="K22" i="12"/>
  <c r="I22" i="12"/>
  <c r="H22" i="12"/>
  <c r="G22" i="12"/>
  <c r="E22" i="12"/>
  <c r="D22" i="12"/>
  <c r="Z21" i="12"/>
  <c r="G21" i="12"/>
  <c r="Z20" i="12"/>
  <c r="G20" i="12"/>
  <c r="Z19" i="12"/>
  <c r="G19" i="12"/>
  <c r="G18" i="12" s="1"/>
  <c r="AB18" i="12"/>
  <c r="AA18" i="12"/>
  <c r="T18" i="12"/>
  <c r="K18" i="12"/>
  <c r="I18" i="12"/>
  <c r="H18" i="12"/>
  <c r="E18" i="12"/>
  <c r="D18" i="12"/>
  <c r="Z17" i="12"/>
  <c r="G17" i="12"/>
  <c r="G16" i="12" s="1"/>
  <c r="AB16" i="12"/>
  <c r="AA16" i="12"/>
  <c r="T16" i="12"/>
  <c r="K16" i="12"/>
  <c r="I16" i="12"/>
  <c r="H16" i="12"/>
  <c r="E16" i="12"/>
  <c r="D16" i="12"/>
  <c r="Z15" i="12"/>
  <c r="G15" i="12"/>
  <c r="G14" i="12" s="1"/>
  <c r="AB14" i="12"/>
  <c r="AA14" i="12"/>
  <c r="T14" i="12"/>
  <c r="K14" i="12"/>
  <c r="I14" i="12"/>
  <c r="H14" i="12"/>
  <c r="E14" i="12"/>
  <c r="D14" i="12"/>
  <c r="Z13" i="12"/>
  <c r="G13" i="12"/>
  <c r="Z12" i="12"/>
  <c r="G12" i="12"/>
  <c r="Z11" i="12"/>
  <c r="G11" i="12"/>
  <c r="G10" i="12" s="1"/>
  <c r="AB10" i="12"/>
  <c r="AA10" i="12"/>
  <c r="T10" i="12"/>
  <c r="K10" i="12"/>
  <c r="I10" i="12"/>
  <c r="H10" i="12"/>
  <c r="E10" i="12"/>
  <c r="D10" i="12"/>
  <c r="Z9" i="12"/>
  <c r="G9" i="12"/>
  <c r="G8" i="12" s="1"/>
  <c r="AB8" i="12"/>
  <c r="AA8" i="12"/>
  <c r="T8" i="12"/>
  <c r="K8" i="12"/>
  <c r="I8" i="12"/>
  <c r="H8" i="12"/>
  <c r="E8" i="12"/>
  <c r="D8" i="12"/>
  <c r="Z498" i="11"/>
  <c r="J498" i="11"/>
  <c r="J497" i="11" s="1"/>
  <c r="G498" i="11"/>
  <c r="G497" i="11" s="1"/>
  <c r="AB497" i="11"/>
  <c r="AA497" i="11"/>
  <c r="T497" i="11"/>
  <c r="K497" i="11"/>
  <c r="I497" i="11"/>
  <c r="H497" i="11"/>
  <c r="F497" i="11"/>
  <c r="E497" i="11"/>
  <c r="D497" i="11"/>
  <c r="Z496" i="11"/>
  <c r="K496" i="11"/>
  <c r="J496" i="11" s="1"/>
  <c r="Z495" i="11"/>
  <c r="J495" i="11"/>
  <c r="G495" i="11"/>
  <c r="G494" i="11" s="1"/>
  <c r="G493" i="11" s="1"/>
  <c r="AB494" i="11"/>
  <c r="AB493" i="11" s="1"/>
  <c r="AA494" i="11"/>
  <c r="T494" i="11"/>
  <c r="T493" i="11" s="1"/>
  <c r="S494" i="11"/>
  <c r="S493" i="11" s="1"/>
  <c r="R494" i="11"/>
  <c r="R493" i="11" s="1"/>
  <c r="Q494" i="11"/>
  <c r="Q493" i="11" s="1"/>
  <c r="P494" i="11"/>
  <c r="P493" i="11" s="1"/>
  <c r="O494" i="11"/>
  <c r="O493" i="11" s="1"/>
  <c r="N494" i="11"/>
  <c r="N493" i="11" s="1"/>
  <c r="M494" i="11"/>
  <c r="M493" i="11" s="1"/>
  <c r="L494" i="11"/>
  <c r="L493" i="11" s="1"/>
  <c r="L22" i="11"/>
  <c r="L7" i="11" s="1"/>
  <c r="L40" i="11"/>
  <c r="L53" i="11"/>
  <c r="L58" i="11"/>
  <c r="L98" i="11"/>
  <c r="L100" i="11"/>
  <c r="L104" i="11"/>
  <c r="L102" i="11" s="1"/>
  <c r="L128" i="11"/>
  <c r="L126" i="11" s="1"/>
  <c r="L146" i="11"/>
  <c r="L167" i="11"/>
  <c r="L419" i="11"/>
  <c r="L407" i="11" s="1"/>
  <c r="L429" i="11"/>
  <c r="L423" i="11" s="1"/>
  <c r="L481" i="11"/>
  <c r="L476" i="11" s="1"/>
  <c r="L475" i="11" s="1"/>
  <c r="I494" i="11"/>
  <c r="I493" i="11" s="1"/>
  <c r="H494" i="11"/>
  <c r="H493" i="11" s="1"/>
  <c r="F494" i="11"/>
  <c r="F493" i="11" s="1"/>
  <c r="E494" i="11"/>
  <c r="E493" i="11" s="1"/>
  <c r="D494" i="11"/>
  <c r="D493" i="11" s="1"/>
  <c r="AA493" i="11"/>
  <c r="Z492" i="11"/>
  <c r="J492" i="11"/>
  <c r="G492" i="11"/>
  <c r="Z491" i="11"/>
  <c r="J491" i="11"/>
  <c r="G491" i="11"/>
  <c r="AB490" i="11"/>
  <c r="AA490" i="11"/>
  <c r="T490" i="11"/>
  <c r="K490" i="11"/>
  <c r="I490" i="11"/>
  <c r="H490" i="11"/>
  <c r="F490" i="11"/>
  <c r="E490" i="11"/>
  <c r="D490" i="11"/>
  <c r="Z489" i="11"/>
  <c r="J489" i="11"/>
  <c r="G489" i="11"/>
  <c r="Z488" i="11"/>
  <c r="J488" i="11"/>
  <c r="G488" i="11"/>
  <c r="Z487" i="11"/>
  <c r="J487" i="11"/>
  <c r="G487" i="11"/>
  <c r="AB486" i="11"/>
  <c r="AA486" i="11"/>
  <c r="T486" i="11"/>
  <c r="K486" i="11"/>
  <c r="I486" i="11"/>
  <c r="H486" i="11"/>
  <c r="F486" i="11"/>
  <c r="E486" i="11"/>
  <c r="D486" i="11"/>
  <c r="Z485" i="11"/>
  <c r="J485" i="11"/>
  <c r="G485" i="11"/>
  <c r="Z484" i="11"/>
  <c r="J484" i="11"/>
  <c r="G484" i="11"/>
  <c r="Z483" i="11"/>
  <c r="K483" i="11"/>
  <c r="J483" i="11" s="1"/>
  <c r="Z482" i="11"/>
  <c r="K482" i="11"/>
  <c r="AB481" i="11"/>
  <c r="AA481" i="11"/>
  <c r="T481" i="11"/>
  <c r="S481" i="11"/>
  <c r="S476" i="11" s="1"/>
  <c r="S475" i="11" s="1"/>
  <c r="R481" i="11"/>
  <c r="R476" i="11" s="1"/>
  <c r="R475" i="11" s="1"/>
  <c r="Q481" i="11"/>
  <c r="Q476" i="11" s="1"/>
  <c r="Q475" i="11" s="1"/>
  <c r="P481" i="11"/>
  <c r="P476" i="11" s="1"/>
  <c r="P475" i="11" s="1"/>
  <c r="O481" i="11"/>
  <c r="O476" i="11" s="1"/>
  <c r="O475" i="11" s="1"/>
  <c r="N481" i="11"/>
  <c r="N476" i="11" s="1"/>
  <c r="N475" i="11" s="1"/>
  <c r="M481" i="11"/>
  <c r="M476" i="11" s="1"/>
  <c r="M475" i="11" s="1"/>
  <c r="J477" i="11"/>
  <c r="J479" i="11"/>
  <c r="J480" i="11"/>
  <c r="I481" i="11"/>
  <c r="H481" i="11"/>
  <c r="G481" i="11"/>
  <c r="F481" i="11"/>
  <c r="E481" i="11"/>
  <c r="D481" i="11"/>
  <c r="Z480" i="11"/>
  <c r="G480" i="11"/>
  <c r="Z479" i="11"/>
  <c r="G479" i="11"/>
  <c r="G478" i="11" s="1"/>
  <c r="AB478" i="11"/>
  <c r="AA478" i="11"/>
  <c r="T478" i="11"/>
  <c r="K478" i="11"/>
  <c r="I478" i="11"/>
  <c r="I476" i="11" s="1"/>
  <c r="I475" i="11" s="1"/>
  <c r="H478" i="11"/>
  <c r="H476" i="11" s="1"/>
  <c r="H475" i="11" s="1"/>
  <c r="F478" i="11"/>
  <c r="E478" i="11"/>
  <c r="D478" i="11"/>
  <c r="Z477" i="11"/>
  <c r="G477" i="11"/>
  <c r="Z474" i="11"/>
  <c r="J474" i="11"/>
  <c r="J473" i="11" s="1"/>
  <c r="J442" i="11"/>
  <c r="J443" i="11"/>
  <c r="J445" i="11"/>
  <c r="J446" i="11"/>
  <c r="J447" i="11"/>
  <c r="J449" i="11"/>
  <c r="J450" i="11"/>
  <c r="J452" i="11"/>
  <c r="J453" i="11"/>
  <c r="J457" i="11"/>
  <c r="J459" i="11"/>
  <c r="J460" i="11"/>
  <c r="J461" i="11"/>
  <c r="J462" i="11"/>
  <c r="J463" i="11"/>
  <c r="J464" i="11"/>
  <c r="J465" i="11"/>
  <c r="J466" i="11"/>
  <c r="J468" i="11"/>
  <c r="J469" i="11"/>
  <c r="J472" i="11"/>
  <c r="J470" i="11"/>
  <c r="J471" i="11"/>
  <c r="G474" i="11"/>
  <c r="G473" i="11" s="1"/>
  <c r="AB473" i="11"/>
  <c r="AA473" i="11"/>
  <c r="T473" i="11"/>
  <c r="K473" i="11"/>
  <c r="I473" i="11"/>
  <c r="H473" i="11"/>
  <c r="F473" i="11"/>
  <c r="E473" i="11"/>
  <c r="D473" i="11"/>
  <c r="Z472" i="11"/>
  <c r="G472" i="11"/>
  <c r="Z471" i="11"/>
  <c r="Z470" i="11"/>
  <c r="G470" i="11"/>
  <c r="Z469" i="11"/>
  <c r="G469" i="11"/>
  <c r="Z468" i="11"/>
  <c r="G468" i="11"/>
  <c r="AB467" i="11"/>
  <c r="AA467" i="11"/>
  <c r="T467" i="11"/>
  <c r="K467" i="11"/>
  <c r="I467" i="11"/>
  <c r="H467" i="11"/>
  <c r="F467" i="11"/>
  <c r="E467" i="11"/>
  <c r="D467" i="11"/>
  <c r="Z466" i="11"/>
  <c r="G466" i="11"/>
  <c r="Z465" i="11"/>
  <c r="G465" i="11"/>
  <c r="Z464" i="11"/>
  <c r="G464" i="11"/>
  <c r="Z463" i="11"/>
  <c r="G463" i="11"/>
  <c r="Z462" i="11"/>
  <c r="G462" i="11"/>
  <c r="Z461" i="11"/>
  <c r="G461" i="11"/>
  <c r="Z460" i="11"/>
  <c r="G460" i="11"/>
  <c r="Z459" i="11"/>
  <c r="G459" i="11"/>
  <c r="G458" i="11" s="1"/>
  <c r="AA458" i="11"/>
  <c r="Y458" i="11"/>
  <c r="Y444" i="11" s="1"/>
  <c r="Y441" i="11" s="1"/>
  <c r="K458" i="11"/>
  <c r="H458" i="11"/>
  <c r="F458" i="11"/>
  <c r="E458" i="11"/>
  <c r="D458" i="11"/>
  <c r="Z457" i="11"/>
  <c r="G457" i="11"/>
  <c r="Z456" i="11"/>
  <c r="G456" i="11"/>
  <c r="Z455" i="11"/>
  <c r="G455" i="11"/>
  <c r="Z454" i="11"/>
  <c r="G454" i="11"/>
  <c r="Z453" i="11"/>
  <c r="G453" i="11"/>
  <c r="Z452" i="11"/>
  <c r="G452" i="11"/>
  <c r="AB451" i="11"/>
  <c r="AB444" i="11" s="1"/>
  <c r="AB441" i="11" s="1"/>
  <c r="AA451" i="11"/>
  <c r="T451" i="11"/>
  <c r="T444" i="11" s="1"/>
  <c r="T441" i="11" s="1"/>
  <c r="K451" i="11"/>
  <c r="K444" i="11" s="1"/>
  <c r="K441" i="11" s="1"/>
  <c r="H451" i="11"/>
  <c r="H444" i="11" s="1"/>
  <c r="F451" i="11"/>
  <c r="F444" i="11" s="1"/>
  <c r="E451" i="11"/>
  <c r="E444" i="11" s="1"/>
  <c r="E441" i="11" s="1"/>
  <c r="D451" i="11"/>
  <c r="D444" i="11" s="1"/>
  <c r="Z450" i="11"/>
  <c r="G450" i="11"/>
  <c r="Z449" i="11"/>
  <c r="G449" i="11"/>
  <c r="Z448" i="11"/>
  <c r="J448" i="11"/>
  <c r="G448" i="11"/>
  <c r="Z447" i="11"/>
  <c r="G447" i="11"/>
  <c r="Z446" i="11"/>
  <c r="G446" i="11"/>
  <c r="Z445" i="11"/>
  <c r="G445" i="11"/>
  <c r="I444" i="11"/>
  <c r="Z443" i="11"/>
  <c r="G443" i="11"/>
  <c r="Z442" i="11"/>
  <c r="G442" i="11"/>
  <c r="Z440" i="11"/>
  <c r="J440" i="11"/>
  <c r="Z439" i="11"/>
  <c r="J439" i="11"/>
  <c r="J438" i="11" s="1"/>
  <c r="G439" i="11"/>
  <c r="G438" i="11" s="1"/>
  <c r="AB438" i="11"/>
  <c r="AA438" i="11"/>
  <c r="T438" i="11"/>
  <c r="K438" i="11"/>
  <c r="I438" i="11"/>
  <c r="H438" i="11"/>
  <c r="F438" i="11"/>
  <c r="E438" i="11"/>
  <c r="D438" i="11"/>
  <c r="Z437" i="11"/>
  <c r="J437" i="11"/>
  <c r="G437" i="11"/>
  <c r="E437" i="11"/>
  <c r="Z436" i="11"/>
  <c r="J436" i="11"/>
  <c r="J435" i="11" s="1"/>
  <c r="G436" i="11"/>
  <c r="G435" i="11" s="1"/>
  <c r="E436" i="11"/>
  <c r="E435" i="11" s="1"/>
  <c r="AB435" i="11"/>
  <c r="AA435" i="11"/>
  <c r="T435" i="11"/>
  <c r="K435" i="11"/>
  <c r="I435" i="11"/>
  <c r="H435" i="11"/>
  <c r="F435" i="11"/>
  <c r="D435" i="11"/>
  <c r="Z434" i="11"/>
  <c r="J434" i="11"/>
  <c r="G434" i="11"/>
  <c r="E434" i="11"/>
  <c r="Z433" i="11"/>
  <c r="J433" i="11"/>
  <c r="J432" i="11" s="1"/>
  <c r="G433" i="11"/>
  <c r="E433" i="11"/>
  <c r="E432" i="11" s="1"/>
  <c r="AB432" i="11"/>
  <c r="AB431" i="11" s="1"/>
  <c r="AA432" i="11"/>
  <c r="T432" i="11"/>
  <c r="T431" i="11" s="1"/>
  <c r="K432" i="11"/>
  <c r="K431" i="11" s="1"/>
  <c r="I432" i="11"/>
  <c r="H432" i="11"/>
  <c r="H431" i="11" s="1"/>
  <c r="F432" i="11"/>
  <c r="F431" i="11" s="1"/>
  <c r="D432" i="11"/>
  <c r="D431" i="11" s="1"/>
  <c r="Z430" i="11"/>
  <c r="K430" i="11"/>
  <c r="J430" i="11" s="1"/>
  <c r="AB429" i="11"/>
  <c r="AA429" i="11"/>
  <c r="T429" i="11"/>
  <c r="S429" i="11"/>
  <c r="S423" i="11" s="1"/>
  <c r="R429" i="11"/>
  <c r="R423" i="11" s="1"/>
  <c r="Q429" i="11"/>
  <c r="P429" i="11"/>
  <c r="P423" i="11" s="1"/>
  <c r="O429" i="11"/>
  <c r="O423" i="11" s="1"/>
  <c r="N429" i="11"/>
  <c r="N423" i="11" s="1"/>
  <c r="M429" i="11"/>
  <c r="Z428" i="11"/>
  <c r="J428" i="11"/>
  <c r="J427" i="11" s="1"/>
  <c r="G428" i="11"/>
  <c r="G427" i="11" s="1"/>
  <c r="AB427" i="11"/>
  <c r="AA427" i="11"/>
  <c r="T427" i="11"/>
  <c r="K427" i="11"/>
  <c r="I427" i="11"/>
  <c r="H427" i="11"/>
  <c r="F427" i="11"/>
  <c r="E427" i="11"/>
  <c r="Z426" i="11"/>
  <c r="J426" i="11"/>
  <c r="G426" i="11"/>
  <c r="Z425" i="11"/>
  <c r="J425" i="11"/>
  <c r="G425" i="11"/>
  <c r="AB424" i="11"/>
  <c r="AA424" i="11"/>
  <c r="T424" i="11"/>
  <c r="K424" i="11"/>
  <c r="I424" i="11"/>
  <c r="I423" i="11" s="1"/>
  <c r="H424" i="11"/>
  <c r="H423" i="11" s="1"/>
  <c r="F424" i="11"/>
  <c r="F423" i="11" s="1"/>
  <c r="E424" i="11"/>
  <c r="E423" i="11" s="1"/>
  <c r="D424" i="11"/>
  <c r="D423" i="11" s="1"/>
  <c r="Y423" i="11"/>
  <c r="X423" i="11"/>
  <c r="W423" i="11"/>
  <c r="V423" i="11"/>
  <c r="U423" i="11"/>
  <c r="Q423" i="11"/>
  <c r="M423" i="11"/>
  <c r="Z422" i="11"/>
  <c r="K422" i="11"/>
  <c r="J422" i="11" s="1"/>
  <c r="Z421" i="11"/>
  <c r="K421" i="11"/>
  <c r="J421" i="11" s="1"/>
  <c r="Z420" i="11"/>
  <c r="K420" i="11"/>
  <c r="J420" i="11" s="1"/>
  <c r="AB419" i="11"/>
  <c r="AA419" i="11"/>
  <c r="T419" i="11"/>
  <c r="S419" i="11"/>
  <c r="S407" i="11" s="1"/>
  <c r="S406" i="11" s="1"/>
  <c r="R419" i="11"/>
  <c r="R407" i="11" s="1"/>
  <c r="Q419" i="11"/>
  <c r="Q407" i="11" s="1"/>
  <c r="P419" i="11"/>
  <c r="P407" i="11" s="1"/>
  <c r="O419" i="11"/>
  <c r="O407" i="11" s="1"/>
  <c r="N419" i="11"/>
  <c r="M419" i="11"/>
  <c r="M407" i="11" s="1"/>
  <c r="M406" i="11" s="1"/>
  <c r="I419" i="11"/>
  <c r="H419" i="11"/>
  <c r="G419" i="11"/>
  <c r="F419" i="11"/>
  <c r="E419" i="11"/>
  <c r="D419" i="11"/>
  <c r="Z418" i="11"/>
  <c r="J418" i="11"/>
  <c r="G418" i="11"/>
  <c r="Z417" i="11"/>
  <c r="J417" i="11"/>
  <c r="G417" i="11"/>
  <c r="Z416" i="11"/>
  <c r="J416" i="11"/>
  <c r="G416" i="11"/>
  <c r="AB415" i="11"/>
  <c r="AA415" i="11"/>
  <c r="T415" i="11"/>
  <c r="K415" i="11"/>
  <c r="I415" i="11"/>
  <c r="H415" i="11"/>
  <c r="F415" i="11"/>
  <c r="E415" i="11"/>
  <c r="D415" i="11"/>
  <c r="Z414" i="11"/>
  <c r="J414" i="11"/>
  <c r="G414" i="11"/>
  <c r="Z413" i="11"/>
  <c r="J413" i="11"/>
  <c r="Z412" i="11"/>
  <c r="J412" i="11"/>
  <c r="G412" i="11"/>
  <c r="Z411" i="11"/>
  <c r="J411" i="11"/>
  <c r="Z410" i="11"/>
  <c r="J410" i="11"/>
  <c r="G410" i="11"/>
  <c r="Z409" i="11"/>
  <c r="J409" i="11"/>
  <c r="G409" i="11"/>
  <c r="AB408" i="11"/>
  <c r="AA408" i="11"/>
  <c r="T408" i="11"/>
  <c r="N408" i="11"/>
  <c r="K408" i="11"/>
  <c r="I408" i="11"/>
  <c r="H408" i="11"/>
  <c r="F408" i="11"/>
  <c r="F407" i="11" s="1"/>
  <c r="E408" i="11"/>
  <c r="E407" i="11" s="1"/>
  <c r="D408" i="11"/>
  <c r="D407" i="11" s="1"/>
  <c r="D406" i="11" s="1"/>
  <c r="Z405" i="11"/>
  <c r="J405" i="11"/>
  <c r="G405" i="11"/>
  <c r="Z404" i="11"/>
  <c r="J404" i="11"/>
  <c r="G404" i="11"/>
  <c r="D404" i="11"/>
  <c r="Z403" i="11"/>
  <c r="J403" i="11"/>
  <c r="Z402" i="11"/>
  <c r="K402" i="11"/>
  <c r="J402" i="11" s="1"/>
  <c r="G402" i="11"/>
  <c r="Z401" i="11"/>
  <c r="K401" i="11"/>
  <c r="J401" i="11" s="1"/>
  <c r="G401" i="11"/>
  <c r="Z400" i="11"/>
  <c r="K400" i="11"/>
  <c r="J400" i="11" s="1"/>
  <c r="G400" i="11"/>
  <c r="AB399" i="11"/>
  <c r="AA399" i="11"/>
  <c r="T399" i="11"/>
  <c r="S399" i="11"/>
  <c r="S360" i="11" s="1"/>
  <c r="R399" i="11"/>
  <c r="O399" i="11"/>
  <c r="O360" i="11" s="1"/>
  <c r="N399" i="11"/>
  <c r="M399" i="11"/>
  <c r="M360" i="11" s="1"/>
  <c r="L399" i="11"/>
  <c r="I399" i="11"/>
  <c r="H399" i="11"/>
  <c r="F399" i="11"/>
  <c r="D399" i="11"/>
  <c r="Z398" i="11"/>
  <c r="J398" i="11"/>
  <c r="G398" i="11"/>
  <c r="Z397" i="11"/>
  <c r="J397" i="11"/>
  <c r="G397" i="11"/>
  <c r="Z396" i="11"/>
  <c r="J396" i="11"/>
  <c r="G396" i="11"/>
  <c r="Z395" i="11"/>
  <c r="Z394" i="11"/>
  <c r="T394" i="11"/>
  <c r="K394" i="11"/>
  <c r="J394" i="11"/>
  <c r="I394" i="11"/>
  <c r="H394" i="11"/>
  <c r="F394" i="11"/>
  <c r="E394" i="11"/>
  <c r="Z393" i="11"/>
  <c r="J393" i="11"/>
  <c r="G393" i="11"/>
  <c r="Z392" i="11"/>
  <c r="J392" i="11"/>
  <c r="G392" i="11"/>
  <c r="Z391" i="11"/>
  <c r="J391" i="11"/>
  <c r="G391" i="11"/>
  <c r="Z390" i="11"/>
  <c r="J390" i="11"/>
  <c r="G390" i="11"/>
  <c r="Z389" i="11"/>
  <c r="J389" i="11"/>
  <c r="J362" i="11"/>
  <c r="J364" i="11"/>
  <c r="J365" i="11"/>
  <c r="J366" i="11"/>
  <c r="J369" i="11"/>
  <c r="J370" i="11"/>
  <c r="J371" i="11"/>
  <c r="J373" i="11"/>
  <c r="J374" i="11"/>
  <c r="J376" i="11"/>
  <c r="J378" i="11"/>
  <c r="J379" i="11"/>
  <c r="J380" i="11"/>
  <c r="J381" i="11"/>
  <c r="J383" i="11"/>
  <c r="J385" i="11"/>
  <c r="J386" i="11"/>
  <c r="J387" i="11"/>
  <c r="G389" i="11"/>
  <c r="Z388" i="11"/>
  <c r="T388" i="11"/>
  <c r="K388" i="11"/>
  <c r="I388" i="11"/>
  <c r="H388" i="11"/>
  <c r="F388" i="11"/>
  <c r="E388" i="11"/>
  <c r="Z387" i="11"/>
  <c r="G387" i="11"/>
  <c r="Z386" i="11"/>
  <c r="G386" i="11"/>
  <c r="Z385" i="11"/>
  <c r="G385" i="11"/>
  <c r="Z384" i="11"/>
  <c r="T384" i="11"/>
  <c r="K384" i="11"/>
  <c r="I384" i="11"/>
  <c r="H384" i="11"/>
  <c r="F384" i="11"/>
  <c r="E384" i="11"/>
  <c r="Z383" i="11"/>
  <c r="G383" i="11"/>
  <c r="Z382" i="11"/>
  <c r="G382" i="11"/>
  <c r="Z381" i="11"/>
  <c r="G381" i="11"/>
  <c r="Z380" i="11"/>
  <c r="G380" i="11"/>
  <c r="Z379" i="11"/>
  <c r="G379" i="11"/>
  <c r="Z378" i="11"/>
  <c r="G378" i="11"/>
  <c r="Z377" i="11"/>
  <c r="G377" i="11"/>
  <c r="Z376" i="11"/>
  <c r="G376" i="11"/>
  <c r="Z375" i="11"/>
  <c r="T375" i="11"/>
  <c r="I375" i="11"/>
  <c r="H375" i="11"/>
  <c r="F375" i="11"/>
  <c r="E375" i="11"/>
  <c r="Z374" i="11"/>
  <c r="G374" i="11"/>
  <c r="Z373" i="11"/>
  <c r="G373" i="11"/>
  <c r="Z372" i="11"/>
  <c r="K372" i="11"/>
  <c r="I372" i="11"/>
  <c r="H372" i="11"/>
  <c r="F372" i="11"/>
  <c r="E372" i="11"/>
  <c r="Z371" i="11"/>
  <c r="G371" i="11"/>
  <c r="Z370" i="11"/>
  <c r="G370" i="11"/>
  <c r="Z369" i="11"/>
  <c r="G369" i="11"/>
  <c r="AB368" i="11"/>
  <c r="AA368" i="11"/>
  <c r="T368" i="11"/>
  <c r="K368" i="11"/>
  <c r="I368" i="11"/>
  <c r="G368" i="11" s="1"/>
  <c r="F368" i="11"/>
  <c r="E368" i="11"/>
  <c r="Z367" i="11"/>
  <c r="Z366" i="11"/>
  <c r="G366" i="11"/>
  <c r="E366" i="11"/>
  <c r="Z365" i="11"/>
  <c r="G365" i="11"/>
  <c r="Z364" i="11"/>
  <c r="G364" i="11"/>
  <c r="Z363" i="11"/>
  <c r="J363" i="11"/>
  <c r="Z362" i="11"/>
  <c r="G362" i="11"/>
  <c r="AB361" i="11"/>
  <c r="AA361" i="11"/>
  <c r="T361" i="11"/>
  <c r="K361" i="11"/>
  <c r="I361" i="11"/>
  <c r="H361" i="11"/>
  <c r="F361" i="11"/>
  <c r="E361" i="11"/>
  <c r="D361" i="11"/>
  <c r="D360" i="11" s="1"/>
  <c r="D359" i="11" s="1"/>
  <c r="R360" i="11"/>
  <c r="Q360" i="11"/>
  <c r="P360" i="11"/>
  <c r="N360" i="11"/>
  <c r="L360" i="11"/>
  <c r="Z358" i="11"/>
  <c r="J358" i="11"/>
  <c r="G358" i="11"/>
  <c r="Z357" i="11"/>
  <c r="J357" i="11"/>
  <c r="G357" i="11"/>
  <c r="Z356" i="11"/>
  <c r="K356" i="11"/>
  <c r="J356" i="11" s="1"/>
  <c r="G356" i="11"/>
  <c r="Z355" i="11"/>
  <c r="K355" i="11"/>
  <c r="J355" i="11" s="1"/>
  <c r="G355" i="11"/>
  <c r="AB354" i="11"/>
  <c r="AA354" i="11"/>
  <c r="T354" i="11"/>
  <c r="R354" i="11"/>
  <c r="O354" i="11"/>
  <c r="N354" i="11"/>
  <c r="M354" i="11"/>
  <c r="L354" i="11"/>
  <c r="I354" i="11"/>
  <c r="H354" i="11"/>
  <c r="F354" i="11"/>
  <c r="E354" i="11"/>
  <c r="D354" i="11"/>
  <c r="Z353" i="11"/>
  <c r="J353" i="11"/>
  <c r="G353" i="11"/>
  <c r="E353" i="11"/>
  <c r="Z352" i="11"/>
  <c r="J352" i="11"/>
  <c r="G352" i="11"/>
  <c r="Z351" i="11"/>
  <c r="J351" i="11"/>
  <c r="G351" i="11"/>
  <c r="AB350" i="11"/>
  <c r="AA350" i="11"/>
  <c r="T350" i="11"/>
  <c r="K350" i="11"/>
  <c r="I350" i="11"/>
  <c r="H350" i="11"/>
  <c r="F350" i="11"/>
  <c r="E350" i="11"/>
  <c r="D350" i="11"/>
  <c r="Z349" i="11"/>
  <c r="Z348" i="11"/>
  <c r="G348" i="11"/>
  <c r="Z347" i="11"/>
  <c r="J347" i="11"/>
  <c r="G347" i="11"/>
  <c r="Z346" i="11"/>
  <c r="J346" i="11"/>
  <c r="G346" i="11"/>
  <c r="Z345" i="11"/>
  <c r="J345" i="11"/>
  <c r="G345" i="11"/>
  <c r="Z344" i="11"/>
  <c r="T344" i="11"/>
  <c r="K344" i="11"/>
  <c r="I344" i="11"/>
  <c r="H344" i="11"/>
  <c r="F344" i="11"/>
  <c r="E344" i="11"/>
  <c r="D344" i="11"/>
  <c r="Z343" i="11"/>
  <c r="J343" i="11"/>
  <c r="G343" i="11"/>
  <c r="Z342" i="11"/>
  <c r="J342" i="11"/>
  <c r="G342" i="11"/>
  <c r="Z341" i="11"/>
  <c r="J341" i="11"/>
  <c r="G341" i="11"/>
  <c r="Z340" i="11"/>
  <c r="J340" i="11"/>
  <c r="G340" i="11"/>
  <c r="Z339" i="11"/>
  <c r="J339" i="11"/>
  <c r="G339" i="11"/>
  <c r="Z338" i="11"/>
  <c r="I338" i="11"/>
  <c r="H338" i="11"/>
  <c r="F338" i="11"/>
  <c r="E338" i="11"/>
  <c r="D338" i="11"/>
  <c r="Z337" i="11"/>
  <c r="J337" i="11"/>
  <c r="G337" i="11"/>
  <c r="Z336" i="11"/>
  <c r="K336" i="11"/>
  <c r="J336" i="11" s="1"/>
  <c r="G336" i="11"/>
  <c r="Z335" i="11"/>
  <c r="K335" i="11"/>
  <c r="J335" i="11" s="1"/>
  <c r="G335" i="11"/>
  <c r="Z334" i="11"/>
  <c r="K334" i="11"/>
  <c r="J334" i="11" s="1"/>
  <c r="G334" i="11"/>
  <c r="Z333" i="11"/>
  <c r="K333" i="11"/>
  <c r="J333" i="11" s="1"/>
  <c r="G333" i="11"/>
  <c r="Z332" i="11"/>
  <c r="K332" i="11"/>
  <c r="J332" i="11" s="1"/>
  <c r="G332" i="11"/>
  <c r="Z331" i="11"/>
  <c r="K331" i="11"/>
  <c r="J331" i="11" s="1"/>
  <c r="G331" i="11"/>
  <c r="Z330" i="11"/>
  <c r="K330" i="11"/>
  <c r="J330" i="11" s="1"/>
  <c r="G330" i="11"/>
  <c r="Z329" i="11"/>
  <c r="K329" i="11"/>
  <c r="J329" i="11" s="1"/>
  <c r="G329" i="11"/>
  <c r="Z328" i="11"/>
  <c r="K328" i="11"/>
  <c r="J328" i="11" s="1"/>
  <c r="G328" i="11"/>
  <c r="Z327" i="11"/>
  <c r="K327" i="11"/>
  <c r="J327" i="11" s="1"/>
  <c r="G327" i="11"/>
  <c r="Z326" i="11"/>
  <c r="K326" i="11"/>
  <c r="J326" i="11" s="1"/>
  <c r="G326" i="11"/>
  <c r="AB325" i="11"/>
  <c r="AA325" i="11"/>
  <c r="AA324" i="11" s="1"/>
  <c r="T325" i="11"/>
  <c r="S325" i="11"/>
  <c r="S324" i="11" s="1"/>
  <c r="R325" i="11"/>
  <c r="O325" i="11"/>
  <c r="O324" i="11" s="1"/>
  <c r="N325" i="11"/>
  <c r="N324" i="11" s="1"/>
  <c r="M325" i="11"/>
  <c r="M324" i="11" s="1"/>
  <c r="L325" i="11"/>
  <c r="L324" i="11" s="1"/>
  <c r="I325" i="11"/>
  <c r="H325" i="11"/>
  <c r="F325" i="11"/>
  <c r="F324" i="11" s="1"/>
  <c r="E325" i="11"/>
  <c r="D325" i="11"/>
  <c r="D324" i="11" s="1"/>
  <c r="R324" i="11"/>
  <c r="Z323" i="11"/>
  <c r="K323" i="11"/>
  <c r="J323" i="11" s="1"/>
  <c r="G323" i="11"/>
  <c r="Z322" i="11"/>
  <c r="J322" i="11"/>
  <c r="G322" i="11"/>
  <c r="Z321" i="11"/>
  <c r="J321" i="11"/>
  <c r="G321" i="11"/>
  <c r="Z320" i="11"/>
  <c r="J320" i="11"/>
  <c r="G320" i="11"/>
  <c r="Z319" i="11"/>
  <c r="J319" i="11"/>
  <c r="G319" i="11"/>
  <c r="Z318" i="11"/>
  <c r="J318" i="11"/>
  <c r="G318" i="11"/>
  <c r="Z317" i="11"/>
  <c r="J317" i="11"/>
  <c r="G317" i="11"/>
  <c r="Z316" i="11"/>
  <c r="J316" i="11"/>
  <c r="G316" i="11"/>
  <c r="Z315" i="11"/>
  <c r="J315" i="11"/>
  <c r="G315" i="11"/>
  <c r="Z314" i="11"/>
  <c r="J314" i="11"/>
  <c r="G314" i="11"/>
  <c r="Z313" i="11"/>
  <c r="K313" i="11"/>
  <c r="K285" i="11" s="1"/>
  <c r="H313" i="11"/>
  <c r="G313" i="11" s="1"/>
  <c r="F313" i="11"/>
  <c r="E313" i="11"/>
  <c r="Z312" i="11"/>
  <c r="Z311" i="11"/>
  <c r="T311" i="11"/>
  <c r="J311" i="11" s="1"/>
  <c r="G311" i="11"/>
  <c r="Z310" i="11"/>
  <c r="J310" i="11"/>
  <c r="G310" i="11"/>
  <c r="Z309" i="11"/>
  <c r="J309" i="11"/>
  <c r="G309" i="11"/>
  <c r="Z308" i="11"/>
  <c r="J308" i="11"/>
  <c r="G308" i="11"/>
  <c r="Z307" i="11"/>
  <c r="J307" i="11"/>
  <c r="G307" i="11"/>
  <c r="Z306" i="11"/>
  <c r="J306" i="11"/>
  <c r="G306" i="11"/>
  <c r="Z305" i="11"/>
  <c r="J305" i="11"/>
  <c r="G305" i="11"/>
  <c r="Z304" i="11"/>
  <c r="J304" i="11"/>
  <c r="G304" i="11"/>
  <c r="Z303" i="11"/>
  <c r="J303" i="11"/>
  <c r="G303" i="11"/>
  <c r="Z302" i="11"/>
  <c r="J302" i="11"/>
  <c r="G302" i="11"/>
  <c r="Z301" i="11"/>
  <c r="J301" i="11"/>
  <c r="G301" i="11"/>
  <c r="Z300" i="11"/>
  <c r="J300" i="11"/>
  <c r="G300" i="11"/>
  <c r="Z299" i="11"/>
  <c r="J299" i="11"/>
  <c r="G299" i="11"/>
  <c r="Z298" i="11"/>
  <c r="J298" i="11"/>
  <c r="G298" i="11"/>
  <c r="Z297" i="11"/>
  <c r="J297" i="11"/>
  <c r="G297" i="11"/>
  <c r="Z296" i="11"/>
  <c r="J296" i="11"/>
  <c r="G296" i="11"/>
  <c r="Z295" i="11"/>
  <c r="J295" i="11"/>
  <c r="G295" i="11"/>
  <c r="Z294" i="11"/>
  <c r="J294" i="11"/>
  <c r="G294" i="11"/>
  <c r="Z293" i="11"/>
  <c r="J293" i="11"/>
  <c r="G293" i="11"/>
  <c r="Z292" i="11"/>
  <c r="J292" i="11"/>
  <c r="G292" i="11"/>
  <c r="Z291" i="11"/>
  <c r="J291" i="11"/>
  <c r="G291" i="11"/>
  <c r="Z290" i="11"/>
  <c r="J290" i="11"/>
  <c r="G290" i="11"/>
  <c r="Z289" i="11"/>
  <c r="T289" i="11"/>
  <c r="J289" i="11" s="1"/>
  <c r="I289" i="11"/>
  <c r="G289" i="11" s="1"/>
  <c r="F289" i="11"/>
  <c r="F285" i="11" s="1"/>
  <c r="E289" i="11"/>
  <c r="E285" i="11" s="1"/>
  <c r="D289" i="11"/>
  <c r="D285" i="11" s="1"/>
  <c r="Z288" i="11"/>
  <c r="J288" i="11"/>
  <c r="G288" i="11"/>
  <c r="Z287" i="11"/>
  <c r="J287" i="11"/>
  <c r="G287" i="11"/>
  <c r="Z286" i="11"/>
  <c r="J286" i="11"/>
  <c r="G286" i="11"/>
  <c r="AB285" i="11"/>
  <c r="AA285" i="11"/>
  <c r="S285" i="11"/>
  <c r="R285" i="11"/>
  <c r="Q285" i="11"/>
  <c r="P285" i="11"/>
  <c r="O285" i="11"/>
  <c r="N285" i="11"/>
  <c r="M285" i="11"/>
  <c r="L285" i="11"/>
  <c r="Z283" i="11"/>
  <c r="T283" i="11"/>
  <c r="G283" i="11"/>
  <c r="Z282" i="11"/>
  <c r="T282" i="11"/>
  <c r="J282" i="11" s="1"/>
  <c r="G282" i="11"/>
  <c r="Z281" i="11"/>
  <c r="T281" i="11"/>
  <c r="J281" i="11" s="1"/>
  <c r="G281" i="11"/>
  <c r="Z280" i="11"/>
  <c r="T280" i="11"/>
  <c r="J280" i="11" s="1"/>
  <c r="G280" i="11"/>
  <c r="AB279" i="11"/>
  <c r="AA279" i="11"/>
  <c r="T279" i="11"/>
  <c r="R279" i="11"/>
  <c r="O279" i="11"/>
  <c r="N279" i="11"/>
  <c r="M279" i="11"/>
  <c r="L279" i="11"/>
  <c r="K279" i="11"/>
  <c r="J279" i="11" s="1"/>
  <c r="I279" i="11"/>
  <c r="H279" i="11"/>
  <c r="F279" i="11"/>
  <c r="E279" i="11"/>
  <c r="D279" i="11"/>
  <c r="Z278" i="11"/>
  <c r="T278" i="11"/>
  <c r="J278" i="11" s="1"/>
  <c r="G278" i="11"/>
  <c r="Z277" i="11"/>
  <c r="T277" i="11"/>
  <c r="J277" i="11" s="1"/>
  <c r="G277" i="11"/>
  <c r="Z276" i="11"/>
  <c r="T276" i="11"/>
  <c r="K276" i="11"/>
  <c r="G276" i="11"/>
  <c r="AB275" i="11"/>
  <c r="AA275" i="11"/>
  <c r="T275" i="11"/>
  <c r="R275" i="11"/>
  <c r="O275" i="11"/>
  <c r="N275" i="11"/>
  <c r="M275" i="11"/>
  <c r="L275" i="11"/>
  <c r="I275" i="11"/>
  <c r="H275" i="11"/>
  <c r="F275" i="11"/>
  <c r="E275" i="11"/>
  <c r="D275" i="11"/>
  <c r="Z274" i="11"/>
  <c r="T274" i="11"/>
  <c r="K274" i="11"/>
  <c r="G274" i="11"/>
  <c r="Z273" i="11"/>
  <c r="T273" i="11"/>
  <c r="K273" i="11"/>
  <c r="G273" i="11"/>
  <c r="Z272" i="11"/>
  <c r="T272" i="11"/>
  <c r="J272" i="11" s="1"/>
  <c r="G272" i="11"/>
  <c r="Z271" i="11"/>
  <c r="T271" i="11"/>
  <c r="K271" i="11"/>
  <c r="G271" i="11"/>
  <c r="Z270" i="11"/>
  <c r="T270" i="11"/>
  <c r="K270" i="11"/>
  <c r="G270" i="11"/>
  <c r="Z269" i="11"/>
  <c r="T269" i="11"/>
  <c r="K269" i="11"/>
  <c r="G269" i="11"/>
  <c r="Z268" i="11"/>
  <c r="T268" i="11"/>
  <c r="K268" i="11"/>
  <c r="G268" i="11"/>
  <c r="Z267" i="11"/>
  <c r="T267" i="11"/>
  <c r="K267" i="11"/>
  <c r="G267" i="11"/>
  <c r="AB266" i="11"/>
  <c r="AA266" i="11"/>
  <c r="W266" i="11"/>
  <c r="T266" i="11" s="1"/>
  <c r="R266" i="11"/>
  <c r="O266" i="11"/>
  <c r="N266" i="11"/>
  <c r="M266" i="11"/>
  <c r="L266" i="11"/>
  <c r="I266" i="11"/>
  <c r="H266" i="11"/>
  <c r="F266" i="11"/>
  <c r="E266" i="11"/>
  <c r="D266" i="11"/>
  <c r="Z265" i="11"/>
  <c r="Z264" i="11"/>
  <c r="T264" i="11"/>
  <c r="J264" i="11" s="1"/>
  <c r="G264" i="11"/>
  <c r="Z263" i="11"/>
  <c r="J263" i="11"/>
  <c r="G263" i="11"/>
  <c r="Z262" i="11"/>
  <c r="T262" i="11"/>
  <c r="J262" i="11" s="1"/>
  <c r="J261" i="11" s="1"/>
  <c r="G262" i="11"/>
  <c r="Z261" i="11"/>
  <c r="T261" i="11"/>
  <c r="K261" i="11"/>
  <c r="I261" i="11"/>
  <c r="H261" i="11"/>
  <c r="G261" i="11"/>
  <c r="F261" i="11"/>
  <c r="E261" i="11"/>
  <c r="Z260" i="11"/>
  <c r="T260" i="11"/>
  <c r="J260" i="11" s="1"/>
  <c r="G260" i="11"/>
  <c r="Z259" i="11"/>
  <c r="T259" i="11"/>
  <c r="J259" i="11" s="1"/>
  <c r="G259" i="11"/>
  <c r="Z258" i="11"/>
  <c r="T258" i="11"/>
  <c r="J258" i="11" s="1"/>
  <c r="G258" i="11"/>
  <c r="Z257" i="11"/>
  <c r="T257" i="11"/>
  <c r="J257" i="11" s="1"/>
  <c r="G257" i="11"/>
  <c r="Z256" i="11"/>
  <c r="T256" i="11"/>
  <c r="J256" i="11" s="1"/>
  <c r="G256" i="11"/>
  <c r="Z255" i="11"/>
  <c r="T255" i="11"/>
  <c r="J255" i="11" s="1"/>
  <c r="G255" i="11"/>
  <c r="Z254" i="11"/>
  <c r="T254" i="11"/>
  <c r="J254" i="11" s="1"/>
  <c r="G254" i="11"/>
  <c r="Z253" i="11"/>
  <c r="T253" i="11"/>
  <c r="J253" i="11" s="1"/>
  <c r="G253" i="11"/>
  <c r="Z252" i="11"/>
  <c r="T252" i="11"/>
  <c r="K252" i="11"/>
  <c r="I252" i="11"/>
  <c r="H252" i="11"/>
  <c r="F252" i="11"/>
  <c r="E252" i="11"/>
  <c r="Z251" i="11"/>
  <c r="Z250" i="11"/>
  <c r="T250" i="11"/>
  <c r="J250" i="11" s="1"/>
  <c r="G250" i="11"/>
  <c r="Z249" i="11"/>
  <c r="T249" i="11"/>
  <c r="J249" i="11" s="1"/>
  <c r="G249" i="11"/>
  <c r="Z248" i="11"/>
  <c r="T248" i="11"/>
  <c r="J248" i="11" s="1"/>
  <c r="G248" i="11"/>
  <c r="Z247" i="11"/>
  <c r="T247" i="11"/>
  <c r="J247" i="11" s="1"/>
  <c r="G247" i="11"/>
  <c r="Z246" i="11"/>
  <c r="T246" i="11"/>
  <c r="J246" i="11" s="1"/>
  <c r="G246" i="11"/>
  <c r="Z245" i="11"/>
  <c r="T245" i="11"/>
  <c r="J245" i="11" s="1"/>
  <c r="G245" i="11"/>
  <c r="Z244" i="11"/>
  <c r="T244" i="11"/>
  <c r="J244" i="11" s="1"/>
  <c r="G244" i="11"/>
  <c r="Z243" i="11"/>
  <c r="T243" i="11"/>
  <c r="J243" i="11" s="1"/>
  <c r="G243" i="11"/>
  <c r="Z242" i="11"/>
  <c r="K242" i="11"/>
  <c r="I242" i="11"/>
  <c r="H242" i="11"/>
  <c r="F242" i="11"/>
  <c r="E242" i="11"/>
  <c r="D242" i="11"/>
  <c r="Z241" i="11"/>
  <c r="T241" i="11"/>
  <c r="J241" i="11" s="1"/>
  <c r="G241" i="11"/>
  <c r="Z240" i="11"/>
  <c r="T240" i="11"/>
  <c r="J240" i="11" s="1"/>
  <c r="G240" i="11"/>
  <c r="Z239" i="11"/>
  <c r="T239" i="11"/>
  <c r="J239" i="11" s="1"/>
  <c r="G239" i="11"/>
  <c r="AA238" i="11"/>
  <c r="Z238" i="11" s="1"/>
  <c r="T238" i="11"/>
  <c r="K238" i="11"/>
  <c r="E238" i="11"/>
  <c r="Z237" i="11"/>
  <c r="T237" i="11"/>
  <c r="J237" i="11" s="1"/>
  <c r="G237" i="11"/>
  <c r="Z236" i="11"/>
  <c r="T236" i="11"/>
  <c r="J236" i="11" s="1"/>
  <c r="G236" i="11"/>
  <c r="Z235" i="11"/>
  <c r="T235" i="11"/>
  <c r="J235" i="11" s="1"/>
  <c r="G235" i="11"/>
  <c r="AB234" i="11"/>
  <c r="AA234" i="11"/>
  <c r="T234" i="11"/>
  <c r="K234" i="11"/>
  <c r="I234" i="11"/>
  <c r="H234" i="11"/>
  <c r="F234" i="11"/>
  <c r="E234" i="11"/>
  <c r="D234" i="11"/>
  <c r="Z233" i="11"/>
  <c r="J233" i="11"/>
  <c r="G233" i="11"/>
  <c r="Z232" i="11"/>
  <c r="T232" i="11"/>
  <c r="J232" i="11" s="1"/>
  <c r="G232" i="11"/>
  <c r="Z231" i="11"/>
  <c r="T231" i="11"/>
  <c r="G231" i="11"/>
  <c r="Z230" i="11"/>
  <c r="T230" i="11"/>
  <c r="J230" i="11" s="1"/>
  <c r="G230" i="11"/>
  <c r="Z229" i="11"/>
  <c r="T229" i="11"/>
  <c r="J229" i="11" s="1"/>
  <c r="G229" i="11"/>
  <c r="AB228" i="11"/>
  <c r="Z228" i="11" s="1"/>
  <c r="X228" i="11"/>
  <c r="W228" i="11"/>
  <c r="V228" i="11"/>
  <c r="U228" i="11"/>
  <c r="K228" i="11"/>
  <c r="I228" i="11"/>
  <c r="H228" i="11"/>
  <c r="F228" i="11"/>
  <c r="E228" i="11"/>
  <c r="D228" i="11"/>
  <c r="Z227" i="11"/>
  <c r="T227" i="11"/>
  <c r="J227" i="11" s="1"/>
  <c r="G227" i="11"/>
  <c r="Z226" i="11"/>
  <c r="T226" i="11"/>
  <c r="J226" i="11" s="1"/>
  <c r="G226" i="11"/>
  <c r="Z225" i="11"/>
  <c r="T225" i="11"/>
  <c r="J225" i="11" s="1"/>
  <c r="G225" i="11"/>
  <c r="Z224" i="11"/>
  <c r="T224" i="11"/>
  <c r="J224" i="11" s="1"/>
  <c r="G224" i="11"/>
  <c r="Z223" i="11"/>
  <c r="T223" i="11"/>
  <c r="J223" i="11" s="1"/>
  <c r="G223" i="11"/>
  <c r="Z222" i="11"/>
  <c r="T222" i="11"/>
  <c r="J222" i="11" s="1"/>
  <c r="G222" i="11"/>
  <c r="Z221" i="11"/>
  <c r="T221" i="11"/>
  <c r="J221" i="11" s="1"/>
  <c r="G221" i="11"/>
  <c r="Z220" i="11"/>
  <c r="T220" i="11"/>
  <c r="J220" i="11" s="1"/>
  <c r="G220" i="11"/>
  <c r="Z219" i="11"/>
  <c r="T219" i="11"/>
  <c r="J219" i="11" s="1"/>
  <c r="G219" i="11"/>
  <c r="AB218" i="11"/>
  <c r="AA218" i="11"/>
  <c r="Y218" i="11"/>
  <c r="Y217" i="11" s="1"/>
  <c r="X218" i="11"/>
  <c r="X217" i="11" s="1"/>
  <c r="W218" i="11"/>
  <c r="V218" i="11"/>
  <c r="V217" i="11" s="1"/>
  <c r="U218" i="11"/>
  <c r="U217" i="11" s="1"/>
  <c r="S218" i="11"/>
  <c r="S217" i="11" s="1"/>
  <c r="R218" i="11"/>
  <c r="R217" i="11" s="1"/>
  <c r="Q218" i="11"/>
  <c r="Q217" i="11" s="1"/>
  <c r="P218" i="11"/>
  <c r="P217" i="11" s="1"/>
  <c r="O218" i="11"/>
  <c r="N218" i="11"/>
  <c r="M218" i="11"/>
  <c r="M217" i="11" s="1"/>
  <c r="L218" i="11"/>
  <c r="L217" i="11" s="1"/>
  <c r="K218" i="11"/>
  <c r="I218" i="11"/>
  <c r="I217" i="11" s="1"/>
  <c r="H218" i="11"/>
  <c r="F218" i="11"/>
  <c r="F217" i="11" s="1"/>
  <c r="E218" i="11"/>
  <c r="D218" i="11"/>
  <c r="D217" i="11" s="1"/>
  <c r="O217" i="11"/>
  <c r="Z215" i="11"/>
  <c r="T215" i="11"/>
  <c r="J215" i="11" s="1"/>
  <c r="Z214" i="11"/>
  <c r="T214" i="11"/>
  <c r="K214" i="11"/>
  <c r="Z213" i="11"/>
  <c r="T213" i="11"/>
  <c r="K213" i="11"/>
  <c r="Z212" i="11"/>
  <c r="T212" i="11"/>
  <c r="K212" i="11"/>
  <c r="Z211" i="11"/>
  <c r="T211" i="11"/>
  <c r="K211" i="11"/>
  <c r="Z210" i="11"/>
  <c r="T210" i="11"/>
  <c r="K210" i="11"/>
  <c r="Z209" i="11"/>
  <c r="T209" i="11"/>
  <c r="K209" i="11"/>
  <c r="Z208" i="11"/>
  <c r="T208" i="11"/>
  <c r="K208" i="11"/>
  <c r="Z207" i="11"/>
  <c r="T207" i="11"/>
  <c r="K207" i="11"/>
  <c r="Z206" i="11"/>
  <c r="T206" i="11"/>
  <c r="K206" i="11"/>
  <c r="J206" i="11" s="1"/>
  <c r="Z205" i="11"/>
  <c r="T205" i="11"/>
  <c r="K205" i="11"/>
  <c r="Z204" i="11"/>
  <c r="T204" i="11"/>
  <c r="K204" i="11"/>
  <c r="J204" i="11" s="1"/>
  <c r="Z203" i="11"/>
  <c r="T203" i="11"/>
  <c r="K203" i="11"/>
  <c r="AB202" i="11"/>
  <c r="AA202" i="11"/>
  <c r="Z202" i="11"/>
  <c r="W202" i="11"/>
  <c r="V202" i="11"/>
  <c r="R202" i="11"/>
  <c r="O202" i="11"/>
  <c r="N202" i="11"/>
  <c r="M202" i="11"/>
  <c r="L202" i="11"/>
  <c r="I202" i="11"/>
  <c r="H202" i="11"/>
  <c r="G202" i="11"/>
  <c r="F202" i="11"/>
  <c r="E202" i="11"/>
  <c r="D202" i="11"/>
  <c r="Z201" i="11"/>
  <c r="J201" i="11"/>
  <c r="G201" i="11"/>
  <c r="Z200" i="11"/>
  <c r="J200" i="11"/>
  <c r="G200" i="11"/>
  <c r="Z199" i="11"/>
  <c r="T199" i="11"/>
  <c r="J199" i="11" s="1"/>
  <c r="G199" i="11"/>
  <c r="Z198" i="11"/>
  <c r="Z197" i="11"/>
  <c r="T197" i="11"/>
  <c r="J197" i="11" s="1"/>
  <c r="G197" i="11"/>
  <c r="Z196" i="11"/>
  <c r="T196" i="11"/>
  <c r="J196" i="11" s="1"/>
  <c r="G196" i="11"/>
  <c r="Z195" i="11"/>
  <c r="T195" i="11"/>
  <c r="J195" i="11" s="1"/>
  <c r="G195" i="11"/>
  <c r="Z194" i="11"/>
  <c r="T194" i="11"/>
  <c r="J194" i="11" s="1"/>
  <c r="G194" i="11"/>
  <c r="Z193" i="11"/>
  <c r="T193" i="11"/>
  <c r="J193" i="11" s="1"/>
  <c r="G193" i="11"/>
  <c r="Z192" i="11"/>
  <c r="T192" i="11"/>
  <c r="J192" i="11" s="1"/>
  <c r="G192" i="11"/>
  <c r="Z191" i="11"/>
  <c r="T191" i="11"/>
  <c r="J191" i="11" s="1"/>
  <c r="G191" i="11"/>
  <c r="Z190" i="11"/>
  <c r="T190" i="11"/>
  <c r="J190" i="11" s="1"/>
  <c r="G190" i="11"/>
  <c r="Z189" i="11"/>
  <c r="T189" i="11"/>
  <c r="J189" i="11" s="1"/>
  <c r="G189" i="11"/>
  <c r="G188" i="11" s="1"/>
  <c r="Z188" i="11"/>
  <c r="K188" i="11"/>
  <c r="I188" i="11"/>
  <c r="H188" i="11"/>
  <c r="F188" i="11"/>
  <c r="E188" i="11"/>
  <c r="D188" i="11"/>
  <c r="Z187" i="11"/>
  <c r="T187" i="11"/>
  <c r="J187" i="11" s="1"/>
  <c r="G187" i="11"/>
  <c r="Z186" i="11"/>
  <c r="T186" i="11"/>
  <c r="J186" i="11" s="1"/>
  <c r="G186" i="11"/>
  <c r="Z185" i="11"/>
  <c r="T185" i="11"/>
  <c r="J185" i="11" s="1"/>
  <c r="G185" i="11"/>
  <c r="Z184" i="11"/>
  <c r="T184" i="11"/>
  <c r="J184" i="11" s="1"/>
  <c r="G184" i="11"/>
  <c r="Z183" i="11"/>
  <c r="T183" i="11"/>
  <c r="J183" i="11" s="1"/>
  <c r="G183" i="11"/>
  <c r="Z182" i="11"/>
  <c r="T182" i="11"/>
  <c r="J182" i="11" s="1"/>
  <c r="G182" i="11"/>
  <c r="Z181" i="11"/>
  <c r="T181" i="11"/>
  <c r="J181" i="11" s="1"/>
  <c r="G181" i="11"/>
  <c r="Z180" i="11"/>
  <c r="T180" i="11"/>
  <c r="J180" i="11" s="1"/>
  <c r="G180" i="11"/>
  <c r="Z179" i="11"/>
  <c r="T179" i="11"/>
  <c r="J179" i="11" s="1"/>
  <c r="G179" i="11"/>
  <c r="Z178" i="11"/>
  <c r="T178" i="11"/>
  <c r="J178" i="11" s="1"/>
  <c r="G178" i="11"/>
  <c r="Z177" i="11"/>
  <c r="T177" i="11"/>
  <c r="J177" i="11" s="1"/>
  <c r="G177" i="11"/>
  <c r="Z176" i="11"/>
  <c r="T176" i="11"/>
  <c r="J176" i="11" s="1"/>
  <c r="G176" i="11"/>
  <c r="Z175" i="11"/>
  <c r="T175" i="11"/>
  <c r="J175" i="11" s="1"/>
  <c r="G175" i="11"/>
  <c r="Z174" i="11"/>
  <c r="T174" i="11"/>
  <c r="J174" i="11" s="1"/>
  <c r="G174" i="11"/>
  <c r="Z173" i="11"/>
  <c r="T173" i="11"/>
  <c r="J173" i="11" s="1"/>
  <c r="G173" i="11"/>
  <c r="G172" i="11" s="1"/>
  <c r="G171" i="11" s="1"/>
  <c r="AB172" i="11"/>
  <c r="AA172" i="11"/>
  <c r="Y172" i="11"/>
  <c r="X172" i="11"/>
  <c r="W172" i="11"/>
  <c r="V172" i="11"/>
  <c r="U172" i="11"/>
  <c r="S172" i="11"/>
  <c r="S171" i="11" s="1"/>
  <c r="R172" i="11"/>
  <c r="R171" i="11" s="1"/>
  <c r="Q172" i="11"/>
  <c r="Q171" i="11" s="1"/>
  <c r="P172" i="11"/>
  <c r="P171" i="11" s="1"/>
  <c r="O172" i="11"/>
  <c r="O171" i="11" s="1"/>
  <c r="N172" i="11"/>
  <c r="N171" i="11" s="1"/>
  <c r="M172" i="11"/>
  <c r="M171" i="11" s="1"/>
  <c r="L172" i="11"/>
  <c r="L171" i="11" s="1"/>
  <c r="K172" i="11"/>
  <c r="I172" i="11"/>
  <c r="I171" i="11" s="1"/>
  <c r="H172" i="11"/>
  <c r="H171" i="11" s="1"/>
  <c r="F172" i="11"/>
  <c r="E172" i="11"/>
  <c r="E171" i="11" s="1"/>
  <c r="D172" i="11"/>
  <c r="D171" i="11" s="1"/>
  <c r="Y171" i="11"/>
  <c r="X171" i="11"/>
  <c r="X170" i="11" s="1"/>
  <c r="X499" i="11" s="1"/>
  <c r="W171" i="11"/>
  <c r="U171" i="11"/>
  <c r="Z169" i="11"/>
  <c r="Z168" i="11"/>
  <c r="D168" i="11"/>
  <c r="D167" i="11" s="1"/>
  <c r="AB167" i="11"/>
  <c r="AA167" i="11"/>
  <c r="T167" i="11"/>
  <c r="S167" i="11"/>
  <c r="R167" i="11"/>
  <c r="Q167" i="11"/>
  <c r="P167" i="11"/>
  <c r="O167" i="11"/>
  <c r="N167" i="11"/>
  <c r="M167" i="11"/>
  <c r="K167" i="11"/>
  <c r="J167" i="11"/>
  <c r="I167" i="11"/>
  <c r="H167" i="11"/>
  <c r="G167" i="11"/>
  <c r="F167" i="11"/>
  <c r="E167" i="11"/>
  <c r="Z166" i="11"/>
  <c r="J166" i="11"/>
  <c r="G166" i="11"/>
  <c r="Z165" i="11"/>
  <c r="Z164" i="11"/>
  <c r="Z163" i="11"/>
  <c r="J163" i="11"/>
  <c r="G163" i="11"/>
  <c r="Z162" i="11"/>
  <c r="J162" i="11"/>
  <c r="G162" i="11"/>
  <c r="Z161" i="11"/>
  <c r="J161" i="11"/>
  <c r="G161" i="11"/>
  <c r="Z160" i="11"/>
  <c r="J160" i="11"/>
  <c r="G160" i="11"/>
  <c r="Z159" i="11"/>
  <c r="J159" i="11"/>
  <c r="G159" i="11"/>
  <c r="AB158" i="11"/>
  <c r="AA158" i="11"/>
  <c r="T158" i="11"/>
  <c r="K158" i="11"/>
  <c r="I158" i="11"/>
  <c r="H158" i="11"/>
  <c r="F158" i="11"/>
  <c r="E158" i="11"/>
  <c r="D158" i="11"/>
  <c r="Z157" i="11"/>
  <c r="J157" i="11"/>
  <c r="G157" i="11"/>
  <c r="Z156" i="11"/>
  <c r="J156" i="11"/>
  <c r="G156" i="11"/>
  <c r="Z155" i="11"/>
  <c r="J155" i="11"/>
  <c r="G155" i="11"/>
  <c r="Z154" i="11"/>
  <c r="J154" i="11"/>
  <c r="G154" i="11"/>
  <c r="Z153" i="11"/>
  <c r="J153" i="11"/>
  <c r="G153" i="11"/>
  <c r="Z152" i="11"/>
  <c r="J152" i="11"/>
  <c r="G152" i="11"/>
  <c r="Z151" i="11"/>
  <c r="J151" i="11"/>
  <c r="G151" i="11"/>
  <c r="Z150" i="11"/>
  <c r="Z149" i="11"/>
  <c r="J149" i="11"/>
  <c r="G149" i="11"/>
  <c r="Z148" i="11"/>
  <c r="J148" i="11"/>
  <c r="G148" i="11"/>
  <c r="G146" i="11" s="1"/>
  <c r="Z147" i="11"/>
  <c r="J147" i="11"/>
  <c r="J146" i="11" s="1"/>
  <c r="AB146" i="11"/>
  <c r="AA146" i="11"/>
  <c r="Z146" i="11" s="1"/>
  <c r="T146" i="11"/>
  <c r="S146" i="11"/>
  <c r="R146" i="11"/>
  <c r="Q146" i="11"/>
  <c r="P146" i="11"/>
  <c r="O146" i="11"/>
  <c r="N146" i="11"/>
  <c r="M146" i="11"/>
  <c r="K146" i="11"/>
  <c r="I146" i="11"/>
  <c r="H146" i="11"/>
  <c r="F146" i="11"/>
  <c r="E146" i="11"/>
  <c r="D146" i="11"/>
  <c r="Z145" i="11"/>
  <c r="J145" i="11"/>
  <c r="J143" i="11" s="1"/>
  <c r="Z144" i="11"/>
  <c r="AB143" i="11"/>
  <c r="AA143" i="11"/>
  <c r="T143" i="11"/>
  <c r="S143" i="11"/>
  <c r="R143" i="11"/>
  <c r="Q143" i="11"/>
  <c r="P143" i="11"/>
  <c r="O143" i="11"/>
  <c r="N143" i="11"/>
  <c r="M143" i="11"/>
  <c r="L143" i="11"/>
  <c r="K143" i="11"/>
  <c r="I143" i="11"/>
  <c r="H143" i="11"/>
  <c r="G143" i="11"/>
  <c r="F143" i="11"/>
  <c r="E143" i="11"/>
  <c r="D143" i="11"/>
  <c r="Z142" i="11"/>
  <c r="J142" i="11"/>
  <c r="G142" i="11"/>
  <c r="Z141" i="11"/>
  <c r="Z140" i="11"/>
  <c r="J140" i="11"/>
  <c r="G140" i="11"/>
  <c r="Z139" i="11"/>
  <c r="K139" i="11"/>
  <c r="J139" i="11"/>
  <c r="I139" i="11"/>
  <c r="H139" i="11"/>
  <c r="G139" i="11"/>
  <c r="F139" i="11"/>
  <c r="E139" i="11"/>
  <c r="D139" i="11"/>
  <c r="Z138" i="11"/>
  <c r="J138" i="11"/>
  <c r="G138" i="11"/>
  <c r="Z137" i="11"/>
  <c r="J137" i="11"/>
  <c r="G137" i="11"/>
  <c r="Z136" i="11"/>
  <c r="Z135" i="11"/>
  <c r="Z134" i="11"/>
  <c r="Z133" i="11"/>
  <c r="Z132" i="11"/>
  <c r="J132" i="11"/>
  <c r="G132" i="11"/>
  <c r="Z131" i="11"/>
  <c r="J131" i="11"/>
  <c r="G131" i="11"/>
  <c r="Z130" i="11"/>
  <c r="J130" i="11"/>
  <c r="G130" i="11"/>
  <c r="Z129" i="11"/>
  <c r="J129" i="11"/>
  <c r="J128" i="11" s="1"/>
  <c r="G129" i="11"/>
  <c r="AB128" i="11"/>
  <c r="AB126" i="11" s="1"/>
  <c r="AB125" i="11" s="1"/>
  <c r="AA128" i="11"/>
  <c r="T128" i="11"/>
  <c r="T126" i="11" s="1"/>
  <c r="T125" i="11" s="1"/>
  <c r="S128" i="11"/>
  <c r="R128" i="11"/>
  <c r="R126" i="11" s="1"/>
  <c r="R125" i="11" s="1"/>
  <c r="Q128" i="11"/>
  <c r="Q126" i="11" s="1"/>
  <c r="P128" i="11"/>
  <c r="P126" i="11" s="1"/>
  <c r="P125" i="11" s="1"/>
  <c r="O128" i="11"/>
  <c r="N128" i="11"/>
  <c r="N126" i="11" s="1"/>
  <c r="N125" i="11" s="1"/>
  <c r="M128" i="11"/>
  <c r="M126" i="11" s="1"/>
  <c r="K128" i="11"/>
  <c r="K126" i="11" s="1"/>
  <c r="K125" i="11" s="1"/>
  <c r="I128" i="11"/>
  <c r="H128" i="11"/>
  <c r="H126" i="11" s="1"/>
  <c r="H125" i="11" s="1"/>
  <c r="F128" i="11"/>
  <c r="F126" i="11" s="1"/>
  <c r="D128" i="11"/>
  <c r="D126" i="11" s="1"/>
  <c r="D125" i="11" s="1"/>
  <c r="Z127" i="11"/>
  <c r="J127" i="11"/>
  <c r="G127" i="11"/>
  <c r="S126" i="11"/>
  <c r="S125" i="11" s="1"/>
  <c r="O126" i="11"/>
  <c r="E126" i="11"/>
  <c r="E125" i="11" s="1"/>
  <c r="Z124" i="11"/>
  <c r="J124" i="11"/>
  <c r="Z123" i="11"/>
  <c r="J123" i="11"/>
  <c r="Z122" i="11"/>
  <c r="J122" i="11"/>
  <c r="G122" i="11"/>
  <c r="Z121" i="11"/>
  <c r="J121" i="11"/>
  <c r="G121" i="11"/>
  <c r="Z120" i="11"/>
  <c r="J120" i="11"/>
  <c r="G120" i="11"/>
  <c r="Z119" i="11"/>
  <c r="J119" i="11"/>
  <c r="G119" i="11"/>
  <c r="Z118" i="11"/>
  <c r="J118" i="11"/>
  <c r="G118" i="11"/>
  <c r="Z117" i="11"/>
  <c r="J117" i="11"/>
  <c r="G117" i="11"/>
  <c r="G116" i="11" s="1"/>
  <c r="AB116" i="11"/>
  <c r="AA116" i="11"/>
  <c r="Z116" i="11" s="1"/>
  <c r="Y116" i="11"/>
  <c r="X116" i="11"/>
  <c r="W116" i="11"/>
  <c r="V116" i="11"/>
  <c r="U116" i="11"/>
  <c r="T116" i="11"/>
  <c r="K116" i="11"/>
  <c r="I116" i="11"/>
  <c r="H116" i="11"/>
  <c r="F116" i="11"/>
  <c r="E116" i="11"/>
  <c r="D116" i="11"/>
  <c r="Z115" i="11"/>
  <c r="J115" i="11"/>
  <c r="G115" i="11"/>
  <c r="Z114" i="11"/>
  <c r="J114" i="11"/>
  <c r="G114" i="11"/>
  <c r="Z113" i="11"/>
  <c r="J113" i="11"/>
  <c r="G113" i="11"/>
  <c r="Z112" i="11"/>
  <c r="J112" i="11"/>
  <c r="G112" i="11"/>
  <c r="Z111" i="11"/>
  <c r="K111" i="11"/>
  <c r="J111" i="11" s="1"/>
  <c r="G111" i="11"/>
  <c r="Z110" i="11"/>
  <c r="J110" i="11"/>
  <c r="G110" i="11"/>
  <c r="Z109" i="11"/>
  <c r="J109" i="11"/>
  <c r="G109" i="11"/>
  <c r="Z108" i="11"/>
  <c r="J108" i="11"/>
  <c r="G108" i="11"/>
  <c r="Z107" i="11"/>
  <c r="Z106" i="11"/>
  <c r="J106" i="11"/>
  <c r="G106" i="11"/>
  <c r="Z105" i="11"/>
  <c r="J105" i="11"/>
  <c r="J104" i="11" s="1"/>
  <c r="G105" i="11"/>
  <c r="AB104" i="11"/>
  <c r="Z104" i="11" s="1"/>
  <c r="Y104" i="11"/>
  <c r="X104" i="11"/>
  <c r="W104" i="11"/>
  <c r="V104" i="11"/>
  <c r="U104" i="11"/>
  <c r="T104" i="11"/>
  <c r="T102" i="11" s="1"/>
  <c r="S104" i="11"/>
  <c r="S102" i="11" s="1"/>
  <c r="R104" i="11"/>
  <c r="R102" i="11" s="1"/>
  <c r="Q104" i="11"/>
  <c r="Q102" i="11" s="1"/>
  <c r="P104" i="11"/>
  <c r="P102" i="11" s="1"/>
  <c r="O104" i="11"/>
  <c r="O102" i="11" s="1"/>
  <c r="N104" i="11"/>
  <c r="N102" i="11" s="1"/>
  <c r="M104" i="11"/>
  <c r="K104" i="11"/>
  <c r="K102" i="11" s="1"/>
  <c r="I104" i="11"/>
  <c r="G104" i="11" s="1"/>
  <c r="F104" i="11"/>
  <c r="F102" i="11" s="1"/>
  <c r="E104" i="11"/>
  <c r="E102" i="11" s="1"/>
  <c r="D104" i="11"/>
  <c r="D102" i="11" s="1"/>
  <c r="Z103" i="11"/>
  <c r="J103" i="11"/>
  <c r="G103" i="11"/>
  <c r="AA102" i="11"/>
  <c r="M102" i="11"/>
  <c r="H102" i="11"/>
  <c r="Z101" i="11"/>
  <c r="J101" i="11"/>
  <c r="J100" i="11" s="1"/>
  <c r="G101" i="11"/>
  <c r="G100" i="11" s="1"/>
  <c r="AB100" i="11"/>
  <c r="AA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K100" i="11"/>
  <c r="I100" i="11"/>
  <c r="H100" i="11"/>
  <c r="F100" i="11"/>
  <c r="E100" i="11"/>
  <c r="D100" i="11"/>
  <c r="Z99" i="11"/>
  <c r="J99" i="11"/>
  <c r="J98" i="11" s="1"/>
  <c r="G99" i="11"/>
  <c r="G98" i="11" s="1"/>
  <c r="AB98" i="11"/>
  <c r="AA98" i="11"/>
  <c r="Y98" i="11"/>
  <c r="X98" i="11"/>
  <c r="W98" i="11"/>
  <c r="V98" i="11"/>
  <c r="U98" i="11"/>
  <c r="T98" i="11"/>
  <c r="S98" i="11"/>
  <c r="R98" i="11"/>
  <c r="Q98" i="11"/>
  <c r="P98" i="11"/>
  <c r="O98" i="11"/>
  <c r="O60" i="11" s="1"/>
  <c r="N98" i="11"/>
  <c r="M98" i="11"/>
  <c r="M60" i="11" s="1"/>
  <c r="K98" i="11"/>
  <c r="I98" i="11"/>
  <c r="H98" i="11"/>
  <c r="F98" i="11"/>
  <c r="E98" i="11"/>
  <c r="D98" i="11"/>
  <c r="Z97" i="11"/>
  <c r="J97" i="11"/>
  <c r="G97" i="11"/>
  <c r="Z96" i="11"/>
  <c r="J96" i="11"/>
  <c r="G96" i="11"/>
  <c r="AB95" i="11"/>
  <c r="AA95" i="11"/>
  <c r="Z95" i="11" s="1"/>
  <c r="T95" i="11"/>
  <c r="K95" i="11"/>
  <c r="I95" i="11"/>
  <c r="H95" i="11"/>
  <c r="F95" i="11"/>
  <c r="E95" i="11"/>
  <c r="D95" i="11"/>
  <c r="Z94" i="11"/>
  <c r="G94" i="11"/>
  <c r="Z93" i="11"/>
  <c r="G93" i="11"/>
  <c r="Z92" i="11"/>
  <c r="G92" i="11"/>
  <c r="Z91" i="11"/>
  <c r="J91" i="11"/>
  <c r="G91" i="11"/>
  <c r="Z90" i="11"/>
  <c r="J90" i="11"/>
  <c r="G90" i="11"/>
  <c r="Z89" i="11"/>
  <c r="J89" i="11"/>
  <c r="G89" i="11"/>
  <c r="Z88" i="11"/>
  <c r="J88" i="11"/>
  <c r="G88" i="11"/>
  <c r="Z87" i="11"/>
  <c r="J87" i="11"/>
  <c r="G87" i="11"/>
  <c r="Z86" i="11"/>
  <c r="J86" i="11"/>
  <c r="G86" i="11"/>
  <c r="Z85" i="11"/>
  <c r="J85" i="11"/>
  <c r="G85" i="11"/>
  <c r="G84" i="11" s="1"/>
  <c r="AB84" i="11"/>
  <c r="AA84" i="11"/>
  <c r="Z84" i="11" s="1"/>
  <c r="T84" i="11"/>
  <c r="K84" i="11"/>
  <c r="I84" i="11"/>
  <c r="H84" i="11"/>
  <c r="F84" i="11"/>
  <c r="E84" i="11"/>
  <c r="D84" i="11"/>
  <c r="Z83" i="11"/>
  <c r="J83" i="11"/>
  <c r="G83" i="11"/>
  <c r="Z82" i="11"/>
  <c r="J82" i="11"/>
  <c r="G82" i="11"/>
  <c r="Z81" i="11"/>
  <c r="Z80" i="11"/>
  <c r="J80" i="11"/>
  <c r="G80" i="11"/>
  <c r="Z79" i="11"/>
  <c r="J79" i="11"/>
  <c r="G79" i="11"/>
  <c r="Z78" i="11"/>
  <c r="J78" i="11"/>
  <c r="G78" i="11"/>
  <c r="Z77" i="11"/>
  <c r="J77" i="11"/>
  <c r="G77" i="11"/>
  <c r="Z76" i="11"/>
  <c r="J76" i="11"/>
  <c r="G76" i="11"/>
  <c r="Z75" i="11"/>
  <c r="J75" i="11"/>
  <c r="G75" i="11"/>
  <c r="Z74" i="11"/>
  <c r="J74" i="11"/>
  <c r="G74" i="11"/>
  <c r="Z73" i="11"/>
  <c r="J73" i="11"/>
  <c r="G73" i="11"/>
  <c r="Z72" i="11"/>
  <c r="J72" i="11"/>
  <c r="G72" i="11"/>
  <c r="Z71" i="11"/>
  <c r="J71" i="11"/>
  <c r="G71" i="11"/>
  <c r="Z70" i="11"/>
  <c r="J70" i="11"/>
  <c r="G70" i="11"/>
  <c r="Z69" i="11"/>
  <c r="J69" i="11"/>
  <c r="G69" i="11"/>
  <c r="Z68" i="11"/>
  <c r="J68" i="11"/>
  <c r="G68" i="11"/>
  <c r="Z67" i="11"/>
  <c r="J67" i="11"/>
  <c r="G67" i="11"/>
  <c r="Z66" i="11"/>
  <c r="J66" i="11"/>
  <c r="G66" i="11"/>
  <c r="Z65" i="11"/>
  <c r="J65" i="11"/>
  <c r="G65" i="11"/>
  <c r="Z64" i="11"/>
  <c r="J64" i="11"/>
  <c r="G64" i="11"/>
  <c r="Z63" i="11"/>
  <c r="J63" i="11"/>
  <c r="G63" i="11"/>
  <c r="G62" i="11" s="1"/>
  <c r="AB62" i="11"/>
  <c r="AA62" i="11"/>
  <c r="T62" i="11"/>
  <c r="K62" i="11"/>
  <c r="K61" i="11" s="1"/>
  <c r="I62" i="11"/>
  <c r="I61" i="11" s="1"/>
  <c r="H62" i="11"/>
  <c r="H61" i="11" s="1"/>
  <c r="H60" i="11" s="1"/>
  <c r="F62" i="11"/>
  <c r="F61" i="11" s="1"/>
  <c r="E62" i="11"/>
  <c r="E61" i="11" s="1"/>
  <c r="E60" i="11" s="1"/>
  <c r="D62" i="11"/>
  <c r="D61" i="11" s="1"/>
  <c r="AB61" i="11"/>
  <c r="Z59" i="11"/>
  <c r="J59" i="11"/>
  <c r="J58" i="11" s="1"/>
  <c r="G59" i="11"/>
  <c r="G58" i="11" s="1"/>
  <c r="AB58" i="11"/>
  <c r="AA58" i="11"/>
  <c r="T58" i="11"/>
  <c r="R58" i="11"/>
  <c r="Q58" i="11"/>
  <c r="P58" i="11"/>
  <c r="O58" i="11"/>
  <c r="N58" i="11"/>
  <c r="M58" i="11"/>
  <c r="K58" i="11"/>
  <c r="I58" i="11"/>
  <c r="H58" i="11"/>
  <c r="F58" i="11"/>
  <c r="E58" i="11"/>
  <c r="D58" i="11"/>
  <c r="Z57" i="11"/>
  <c r="J57" i="11"/>
  <c r="G57" i="11"/>
  <c r="Z56" i="11"/>
  <c r="J56" i="11"/>
  <c r="G56" i="11"/>
  <c r="Z55" i="11"/>
  <c r="J55" i="11"/>
  <c r="G55" i="11"/>
  <c r="Z54" i="11"/>
  <c r="J54" i="11"/>
  <c r="G54" i="11"/>
  <c r="AB53" i="11"/>
  <c r="AA53" i="11"/>
  <c r="T53" i="11"/>
  <c r="R53" i="11"/>
  <c r="Q53" i="11"/>
  <c r="P53" i="11"/>
  <c r="O53" i="11"/>
  <c r="N53" i="11"/>
  <c r="M53" i="11"/>
  <c r="K53" i="11"/>
  <c r="I53" i="11"/>
  <c r="H53" i="11"/>
  <c r="F53" i="11"/>
  <c r="E53" i="11"/>
  <c r="D53" i="11"/>
  <c r="Z52" i="11"/>
  <c r="J52" i="11"/>
  <c r="G52" i="11"/>
  <c r="Z51" i="11"/>
  <c r="J51" i="11"/>
  <c r="G51" i="11"/>
  <c r="Z50" i="11"/>
  <c r="J50" i="11"/>
  <c r="G50" i="11"/>
  <c r="Z49" i="11"/>
  <c r="J49" i="11"/>
  <c r="G49" i="11"/>
  <c r="Z48" i="11"/>
  <c r="J48" i="11"/>
  <c r="G48" i="11"/>
  <c r="Z47" i="11"/>
  <c r="J47" i="11"/>
  <c r="G47" i="11"/>
  <c r="Z46" i="11"/>
  <c r="J46" i="11"/>
  <c r="G46" i="11"/>
  <c r="Z45" i="11"/>
  <c r="J45" i="11"/>
  <c r="G45" i="11"/>
  <c r="Z44" i="11"/>
  <c r="J44" i="11"/>
  <c r="G44" i="11"/>
  <c r="Z43" i="11"/>
  <c r="J43" i="11"/>
  <c r="G43" i="11"/>
  <c r="Z42" i="11"/>
  <c r="J42" i="11"/>
  <c r="G42" i="11"/>
  <c r="E42" i="11"/>
  <c r="E40" i="11" s="1"/>
  <c r="Z41" i="11"/>
  <c r="J41" i="11"/>
  <c r="G41" i="11"/>
  <c r="G40" i="11" s="1"/>
  <c r="AB40" i="11"/>
  <c r="AA40" i="11"/>
  <c r="T40" i="11"/>
  <c r="R40" i="11"/>
  <c r="R39" i="11" s="1"/>
  <c r="O40" i="11"/>
  <c r="N40" i="11"/>
  <c r="N39" i="11" s="1"/>
  <c r="M40" i="11"/>
  <c r="K40" i="11"/>
  <c r="K39" i="11" s="1"/>
  <c r="I40" i="11"/>
  <c r="H40" i="11"/>
  <c r="H39" i="11" s="1"/>
  <c r="F40" i="11"/>
  <c r="D40" i="11"/>
  <c r="D39" i="11" s="1"/>
  <c r="Z38" i="11"/>
  <c r="J38" i="11"/>
  <c r="G38" i="11"/>
  <c r="Z37" i="11"/>
  <c r="J37" i="11"/>
  <c r="G37" i="11"/>
  <c r="Z36" i="11"/>
  <c r="J36" i="11"/>
  <c r="G36" i="11"/>
  <c r="Z35" i="11"/>
  <c r="J35" i="11"/>
  <c r="G35" i="11"/>
  <c r="Z34" i="11"/>
  <c r="J34" i="11"/>
  <c r="G34" i="11"/>
  <c r="Z33" i="11"/>
  <c r="J33" i="11"/>
  <c r="G33" i="11"/>
  <c r="Z32" i="11"/>
  <c r="J32" i="11"/>
  <c r="G32" i="11"/>
  <c r="Z31" i="11"/>
  <c r="J31" i="11"/>
  <c r="G31" i="11"/>
  <c r="Z30" i="11"/>
  <c r="J30" i="11"/>
  <c r="G30" i="11"/>
  <c r="Z29" i="11"/>
  <c r="G29" i="11"/>
  <c r="Z28" i="11"/>
  <c r="J28" i="11"/>
  <c r="G28" i="11"/>
  <c r="Z27" i="11"/>
  <c r="J27" i="11"/>
  <c r="G27" i="11"/>
  <c r="AB26" i="11"/>
  <c r="AA26" i="11"/>
  <c r="T26" i="11"/>
  <c r="K26" i="11"/>
  <c r="I26" i="11"/>
  <c r="H26" i="11"/>
  <c r="F26" i="11"/>
  <c r="E26" i="11"/>
  <c r="D26" i="11"/>
  <c r="Z25" i="11"/>
  <c r="J25" i="11"/>
  <c r="J24" i="11" s="1"/>
  <c r="J9" i="11"/>
  <c r="J8" i="11" s="1"/>
  <c r="J11" i="11"/>
  <c r="J12" i="11"/>
  <c r="J13" i="11"/>
  <c r="J15" i="11"/>
  <c r="J14" i="11" s="1"/>
  <c r="J17" i="11"/>
  <c r="J16" i="11" s="1"/>
  <c r="J19" i="11"/>
  <c r="J20" i="11"/>
  <c r="J21" i="11"/>
  <c r="J22" i="11"/>
  <c r="G25" i="11"/>
  <c r="G24" i="11" s="1"/>
  <c r="AB24" i="11"/>
  <c r="AA24" i="11"/>
  <c r="T24" i="11"/>
  <c r="K24" i="11"/>
  <c r="I24" i="11"/>
  <c r="H24" i="11"/>
  <c r="F24" i="11"/>
  <c r="E24" i="11"/>
  <c r="D24" i="11"/>
  <c r="Z23" i="11"/>
  <c r="AB22" i="11"/>
  <c r="AA22" i="11"/>
  <c r="T22" i="11"/>
  <c r="S22" i="11"/>
  <c r="R22" i="11"/>
  <c r="R7" i="11" s="1"/>
  <c r="Q22" i="11"/>
  <c r="P22" i="11"/>
  <c r="P7" i="11" s="1"/>
  <c r="O22" i="11"/>
  <c r="N22" i="11"/>
  <c r="N7" i="11" s="1"/>
  <c r="M22" i="11"/>
  <c r="K22" i="11"/>
  <c r="I22" i="11"/>
  <c r="H22" i="11"/>
  <c r="G22" i="11"/>
  <c r="F22" i="11"/>
  <c r="E22" i="11"/>
  <c r="D22" i="11"/>
  <c r="Z21" i="11"/>
  <c r="G21" i="11"/>
  <c r="Z20" i="11"/>
  <c r="G20" i="11"/>
  <c r="Z19" i="11"/>
  <c r="G19" i="11"/>
  <c r="G18" i="11" s="1"/>
  <c r="AB18" i="11"/>
  <c r="AA18" i="11"/>
  <c r="T18" i="11"/>
  <c r="K18" i="11"/>
  <c r="I18" i="11"/>
  <c r="H18" i="11"/>
  <c r="F18" i="11"/>
  <c r="E18" i="11"/>
  <c r="D18" i="11"/>
  <c r="Z17" i="11"/>
  <c r="G17" i="11"/>
  <c r="G16" i="11" s="1"/>
  <c r="AB16" i="11"/>
  <c r="AA16" i="11"/>
  <c r="T16" i="11"/>
  <c r="K16" i="11"/>
  <c r="I16" i="11"/>
  <c r="H16" i="11"/>
  <c r="F16" i="11"/>
  <c r="E16" i="11"/>
  <c r="D16" i="11"/>
  <c r="Z15" i="11"/>
  <c r="G15" i="11"/>
  <c r="G14" i="11" s="1"/>
  <c r="AB14" i="11"/>
  <c r="AA14" i="11"/>
  <c r="T14" i="11"/>
  <c r="K14" i="11"/>
  <c r="I14" i="11"/>
  <c r="H14" i="11"/>
  <c r="F14" i="11"/>
  <c r="E14" i="11"/>
  <c r="D14" i="11"/>
  <c r="Z13" i="11"/>
  <c r="G13" i="11"/>
  <c r="Z12" i="11"/>
  <c r="G12" i="11"/>
  <c r="Z11" i="11"/>
  <c r="G11" i="11"/>
  <c r="G10" i="11" s="1"/>
  <c r="AB10" i="11"/>
  <c r="AA10" i="11"/>
  <c r="T10" i="11"/>
  <c r="K10" i="11"/>
  <c r="I10" i="11"/>
  <c r="H10" i="11"/>
  <c r="F10" i="11"/>
  <c r="E10" i="11"/>
  <c r="D10" i="11"/>
  <c r="Z9" i="11"/>
  <c r="G9" i="11"/>
  <c r="G8" i="11" s="1"/>
  <c r="AB8" i="11"/>
  <c r="AA8" i="11"/>
  <c r="AA7" i="11" s="1"/>
  <c r="T8" i="11"/>
  <c r="K8" i="11"/>
  <c r="I8" i="11"/>
  <c r="H8" i="11"/>
  <c r="H7" i="11" s="1"/>
  <c r="F8" i="11"/>
  <c r="E8" i="11"/>
  <c r="D8" i="11"/>
  <c r="S7" i="11"/>
  <c r="Q7" i="11"/>
  <c r="O7" i="11"/>
  <c r="M7" i="11"/>
  <c r="Z499" i="9"/>
  <c r="J499" i="9"/>
  <c r="J498" i="9" s="1"/>
  <c r="G499" i="9"/>
  <c r="G498" i="9" s="1"/>
  <c r="AB498" i="9"/>
  <c r="AA498" i="9"/>
  <c r="T498" i="9"/>
  <c r="K498" i="9"/>
  <c r="I498" i="9"/>
  <c r="H498" i="9"/>
  <c r="F498" i="9"/>
  <c r="E498" i="9"/>
  <c r="D498" i="9"/>
  <c r="Z497" i="9"/>
  <c r="K497" i="9"/>
  <c r="J497" i="9" s="1"/>
  <c r="Z496" i="9"/>
  <c r="J496" i="9"/>
  <c r="G496" i="9"/>
  <c r="G495" i="9" s="1"/>
  <c r="G494" i="9" s="1"/>
  <c r="AB495" i="9"/>
  <c r="AB494" i="9" s="1"/>
  <c r="AA495" i="9"/>
  <c r="AA494" i="9" s="1"/>
  <c r="T495" i="9"/>
  <c r="S495" i="9"/>
  <c r="S494" i="9" s="1"/>
  <c r="R495" i="9"/>
  <c r="R494" i="9" s="1"/>
  <c r="Q495" i="9"/>
  <c r="Q494" i="9" s="1"/>
  <c r="P495" i="9"/>
  <c r="P494" i="9" s="1"/>
  <c r="O495" i="9"/>
  <c r="O494" i="9" s="1"/>
  <c r="N495" i="9"/>
  <c r="N494" i="9" s="1"/>
  <c r="M495" i="9"/>
  <c r="M494" i="9" s="1"/>
  <c r="L495" i="9"/>
  <c r="I495" i="9"/>
  <c r="I494" i="9" s="1"/>
  <c r="H495" i="9"/>
  <c r="H494" i="9" s="1"/>
  <c r="F495" i="9"/>
  <c r="F494" i="9" s="1"/>
  <c r="E495" i="9"/>
  <c r="E494" i="9" s="1"/>
  <c r="D495" i="9"/>
  <c r="D494" i="9" s="1"/>
  <c r="T494" i="9"/>
  <c r="L494" i="9"/>
  <c r="Z493" i="9"/>
  <c r="J493" i="9"/>
  <c r="G493" i="9"/>
  <c r="Z492" i="9"/>
  <c r="J492" i="9"/>
  <c r="G492" i="9"/>
  <c r="AB491" i="9"/>
  <c r="AA491" i="9"/>
  <c r="T491" i="9"/>
  <c r="K491" i="9"/>
  <c r="I491" i="9"/>
  <c r="H491" i="9"/>
  <c r="F491" i="9"/>
  <c r="E491" i="9"/>
  <c r="D491" i="9"/>
  <c r="Z490" i="9"/>
  <c r="J490" i="9"/>
  <c r="G490" i="9"/>
  <c r="Z489" i="9"/>
  <c r="J489" i="9"/>
  <c r="G489" i="9"/>
  <c r="Z488" i="9"/>
  <c r="J488" i="9"/>
  <c r="G488" i="9"/>
  <c r="AB487" i="9"/>
  <c r="AA487" i="9"/>
  <c r="T487" i="9"/>
  <c r="K487" i="9"/>
  <c r="I487" i="9"/>
  <c r="H487" i="9"/>
  <c r="F487" i="9"/>
  <c r="E487" i="9"/>
  <c r="D487" i="9"/>
  <c r="Z486" i="9"/>
  <c r="J486" i="9"/>
  <c r="G486" i="9"/>
  <c r="Z485" i="9"/>
  <c r="J485" i="9"/>
  <c r="G485" i="9"/>
  <c r="Z484" i="9"/>
  <c r="K484" i="9"/>
  <c r="J484" i="9" s="1"/>
  <c r="Z483" i="9"/>
  <c r="K483" i="9"/>
  <c r="J483" i="9" s="1"/>
  <c r="AB482" i="9"/>
  <c r="AA482" i="9"/>
  <c r="T482" i="9"/>
  <c r="S482" i="9"/>
  <c r="R482" i="9"/>
  <c r="R477" i="9" s="1"/>
  <c r="R476" i="9" s="1"/>
  <c r="Q482" i="9"/>
  <c r="P482" i="9"/>
  <c r="O482" i="9"/>
  <c r="N482" i="9"/>
  <c r="N477" i="9" s="1"/>
  <c r="N476" i="9" s="1"/>
  <c r="M482" i="9"/>
  <c r="L482" i="9"/>
  <c r="L477" i="9" s="1"/>
  <c r="L476" i="9" s="1"/>
  <c r="I482" i="9"/>
  <c r="H482" i="9"/>
  <c r="G482" i="9"/>
  <c r="F482" i="9"/>
  <c r="E482" i="9"/>
  <c r="D482" i="9"/>
  <c r="Z481" i="9"/>
  <c r="J481" i="9"/>
  <c r="G481" i="9"/>
  <c r="Z480" i="9"/>
  <c r="J480" i="9"/>
  <c r="G480" i="9"/>
  <c r="AB479" i="9"/>
  <c r="AB477" i="9" s="1"/>
  <c r="AA479" i="9"/>
  <c r="T479" i="9"/>
  <c r="K479" i="9"/>
  <c r="I479" i="9"/>
  <c r="I477" i="9" s="1"/>
  <c r="I8" i="9"/>
  <c r="I10" i="9"/>
  <c r="I14" i="9"/>
  <c r="I16" i="9"/>
  <c r="I18" i="9"/>
  <c r="I22" i="9"/>
  <c r="I24" i="9"/>
  <c r="I26" i="9"/>
  <c r="I40" i="9"/>
  <c r="I53" i="9"/>
  <c r="I59" i="9"/>
  <c r="I63" i="9"/>
  <c r="I85" i="9"/>
  <c r="I96" i="9"/>
  <c r="I99" i="9"/>
  <c r="I101" i="9"/>
  <c r="I105" i="9"/>
  <c r="I103" i="9" s="1"/>
  <c r="I117" i="9"/>
  <c r="I129" i="9"/>
  <c r="I140" i="9"/>
  <c r="I147" i="9"/>
  <c r="I159" i="9"/>
  <c r="I168" i="9"/>
  <c r="I173" i="9"/>
  <c r="I189" i="9"/>
  <c r="I219" i="9"/>
  <c r="I229" i="9"/>
  <c r="I235" i="9"/>
  <c r="I243" i="9"/>
  <c r="I253" i="9"/>
  <c r="I262" i="9"/>
  <c r="I267" i="9"/>
  <c r="I276" i="9"/>
  <c r="I280" i="9"/>
  <c r="I290" i="9"/>
  <c r="I286" i="9" s="1"/>
  <c r="I326" i="9"/>
  <c r="I339" i="9"/>
  <c r="I345" i="9"/>
  <c r="I351" i="9"/>
  <c r="I355" i="9"/>
  <c r="I362" i="9"/>
  <c r="I369" i="9"/>
  <c r="I373" i="9"/>
  <c r="I376" i="9"/>
  <c r="I385" i="9"/>
  <c r="I389" i="9"/>
  <c r="I395" i="9"/>
  <c r="I400" i="9"/>
  <c r="I409" i="9"/>
  <c r="I416" i="9"/>
  <c r="I420" i="9"/>
  <c r="I425" i="9"/>
  <c r="I428" i="9"/>
  <c r="I433" i="9"/>
  <c r="I436" i="9"/>
  <c r="I439" i="9"/>
  <c r="I445" i="9"/>
  <c r="I468" i="9"/>
  <c r="I442" i="9"/>
  <c r="I474" i="9"/>
  <c r="H479" i="9"/>
  <c r="H477" i="9" s="1"/>
  <c r="H476" i="9" s="1"/>
  <c r="F479" i="9"/>
  <c r="F477" i="9" s="1"/>
  <c r="F476" i="9" s="1"/>
  <c r="E479" i="9"/>
  <c r="E477" i="9" s="1"/>
  <c r="E476" i="9" s="1"/>
  <c r="D479" i="9"/>
  <c r="Z478" i="9"/>
  <c r="J478" i="9"/>
  <c r="G478" i="9"/>
  <c r="T477" i="9"/>
  <c r="S477" i="9"/>
  <c r="S476" i="9" s="1"/>
  <c r="Q477" i="9"/>
  <c r="Q476" i="9" s="1"/>
  <c r="P477" i="9"/>
  <c r="P476" i="9" s="1"/>
  <c r="O477" i="9"/>
  <c r="O476" i="9" s="1"/>
  <c r="M477" i="9"/>
  <c r="M476" i="9"/>
  <c r="Z475" i="9"/>
  <c r="J475" i="9"/>
  <c r="J474" i="9" s="1"/>
  <c r="G475" i="9"/>
  <c r="G474" i="9" s="1"/>
  <c r="AB474" i="9"/>
  <c r="AA474" i="9"/>
  <c r="Z474" i="9"/>
  <c r="T474" i="9"/>
  <c r="K474" i="9"/>
  <c r="H474" i="9"/>
  <c r="F474" i="9"/>
  <c r="E474" i="9"/>
  <c r="D474" i="9"/>
  <c r="Z473" i="9"/>
  <c r="J473" i="9"/>
  <c r="G473" i="9"/>
  <c r="Z472" i="9"/>
  <c r="J472" i="9"/>
  <c r="Z471" i="9"/>
  <c r="J471" i="9"/>
  <c r="G471" i="9"/>
  <c r="Z470" i="9"/>
  <c r="J470" i="9"/>
  <c r="G470" i="9"/>
  <c r="Z469" i="9"/>
  <c r="J469" i="9"/>
  <c r="G469" i="9"/>
  <c r="AB468" i="9"/>
  <c r="AA468" i="9"/>
  <c r="T468" i="9"/>
  <c r="K468" i="9"/>
  <c r="H468" i="9"/>
  <c r="F468" i="9"/>
  <c r="E468" i="9"/>
  <c r="D468" i="9"/>
  <c r="Z467" i="9"/>
  <c r="J467" i="9"/>
  <c r="G467" i="9"/>
  <c r="Z466" i="9"/>
  <c r="J466" i="9"/>
  <c r="G466" i="9"/>
  <c r="Z465" i="9"/>
  <c r="J465" i="9"/>
  <c r="G465" i="9"/>
  <c r="Z464" i="9"/>
  <c r="J464" i="9"/>
  <c r="G464" i="9"/>
  <c r="Z463" i="9"/>
  <c r="J463" i="9"/>
  <c r="G463" i="9"/>
  <c r="Z462" i="9"/>
  <c r="J462" i="9"/>
  <c r="G462" i="9"/>
  <c r="Z461" i="9"/>
  <c r="J461" i="9"/>
  <c r="G461" i="9"/>
  <c r="Z460" i="9"/>
  <c r="J460" i="9"/>
  <c r="G460" i="9"/>
  <c r="G459" i="9" s="1"/>
  <c r="AA459" i="9"/>
  <c r="Z459" i="9" s="1"/>
  <c r="Y459" i="9"/>
  <c r="Y445" i="9" s="1"/>
  <c r="Y442" i="9" s="1"/>
  <c r="K459" i="9"/>
  <c r="H459" i="9"/>
  <c r="F459" i="9"/>
  <c r="E459" i="9"/>
  <c r="D459" i="9"/>
  <c r="Z458" i="9"/>
  <c r="J458" i="9"/>
  <c r="G458" i="9"/>
  <c r="Z457" i="9"/>
  <c r="G457" i="9"/>
  <c r="Z456" i="9"/>
  <c r="G456" i="9"/>
  <c r="Z455" i="9"/>
  <c r="G455" i="9"/>
  <c r="Z454" i="9"/>
  <c r="J454" i="9"/>
  <c r="G454" i="9"/>
  <c r="Z453" i="9"/>
  <c r="J453" i="9"/>
  <c r="G453" i="9"/>
  <c r="AB452" i="9"/>
  <c r="AB445" i="9"/>
  <c r="AB442" i="9" s="1"/>
  <c r="AA452" i="9"/>
  <c r="Z452" i="9" s="1"/>
  <c r="T452" i="9"/>
  <c r="T445" i="9" s="1"/>
  <c r="T442" i="9" s="1"/>
  <c r="K452" i="9"/>
  <c r="H452" i="9"/>
  <c r="G452" i="9" s="1"/>
  <c r="F452" i="9"/>
  <c r="F445" i="9" s="1"/>
  <c r="E452" i="9"/>
  <c r="E445" i="9" s="1"/>
  <c r="E442" i="9" s="1"/>
  <c r="D452" i="9"/>
  <c r="D445" i="9" s="1"/>
  <c r="Z451" i="9"/>
  <c r="J451" i="9"/>
  <c r="G451" i="9"/>
  <c r="Z450" i="9"/>
  <c r="J450" i="9"/>
  <c r="G450" i="9"/>
  <c r="Z449" i="9"/>
  <c r="J449" i="9"/>
  <c r="G449" i="9"/>
  <c r="Z448" i="9"/>
  <c r="J448" i="9"/>
  <c r="G448" i="9"/>
  <c r="Z447" i="9"/>
  <c r="J447" i="9"/>
  <c r="G447" i="9"/>
  <c r="Z446" i="9"/>
  <c r="J446" i="9"/>
  <c r="G446" i="9"/>
  <c r="AA445" i="9"/>
  <c r="K445" i="9"/>
  <c r="Z444" i="9"/>
  <c r="J444" i="9"/>
  <c r="G444" i="9"/>
  <c r="Z443" i="9"/>
  <c r="J443" i="9"/>
  <c r="G443" i="9"/>
  <c r="Z441" i="9"/>
  <c r="J441" i="9"/>
  <c r="Z440" i="9"/>
  <c r="J440" i="9"/>
  <c r="J439" i="9" s="1"/>
  <c r="G440" i="9"/>
  <c r="G439" i="9" s="1"/>
  <c r="AB439" i="9"/>
  <c r="AA439" i="9"/>
  <c r="T439" i="9"/>
  <c r="K439" i="9"/>
  <c r="H439" i="9"/>
  <c r="F439" i="9"/>
  <c r="E439" i="9"/>
  <c r="D439" i="9"/>
  <c r="Z438" i="9"/>
  <c r="J438" i="9"/>
  <c r="G438" i="9"/>
  <c r="E438" i="9"/>
  <c r="Z437" i="9"/>
  <c r="J437" i="9"/>
  <c r="J436" i="9" s="1"/>
  <c r="J434" i="9"/>
  <c r="J435" i="9"/>
  <c r="J433" i="9" s="1"/>
  <c r="G437" i="9"/>
  <c r="G436" i="9" s="1"/>
  <c r="E437" i="9"/>
  <c r="E436" i="9" s="1"/>
  <c r="AB436" i="9"/>
  <c r="AA436" i="9"/>
  <c r="T436" i="9"/>
  <c r="K436" i="9"/>
  <c r="H436" i="9"/>
  <c r="F436" i="9"/>
  <c r="D436" i="9"/>
  <c r="Z435" i="9"/>
  <c r="G435" i="9"/>
  <c r="E435" i="9"/>
  <c r="Z434" i="9"/>
  <c r="G434" i="9"/>
  <c r="E434" i="9"/>
  <c r="AB433" i="9"/>
  <c r="AB432" i="9" s="1"/>
  <c r="AA433" i="9"/>
  <c r="T433" i="9"/>
  <c r="T432" i="9" s="1"/>
  <c r="K433" i="9"/>
  <c r="H433" i="9"/>
  <c r="H432" i="9" s="1"/>
  <c r="F433" i="9"/>
  <c r="D433" i="9"/>
  <c r="D432" i="9" s="1"/>
  <c r="Z431" i="9"/>
  <c r="K431" i="9"/>
  <c r="J431" i="9" s="1"/>
  <c r="AB430" i="9"/>
  <c r="AA430" i="9"/>
  <c r="T430" i="9"/>
  <c r="S430" i="9"/>
  <c r="S424" i="9" s="1"/>
  <c r="R430" i="9"/>
  <c r="Q430" i="9"/>
  <c r="Q424" i="9" s="1"/>
  <c r="P430" i="9"/>
  <c r="P424" i="9" s="1"/>
  <c r="O430" i="9"/>
  <c r="O424" i="9" s="1"/>
  <c r="N430" i="9"/>
  <c r="N424" i="9" s="1"/>
  <c r="M430" i="9"/>
  <c r="M424" i="9" s="1"/>
  <c r="L430" i="9"/>
  <c r="K430" i="9"/>
  <c r="Z429" i="9"/>
  <c r="J429" i="9"/>
  <c r="G429" i="9"/>
  <c r="G428" i="9" s="1"/>
  <c r="AB428" i="9"/>
  <c r="AA428" i="9"/>
  <c r="T428" i="9"/>
  <c r="K428" i="9"/>
  <c r="J428" i="9"/>
  <c r="H428" i="9"/>
  <c r="F428" i="9"/>
  <c r="E428" i="9"/>
  <c r="Z427" i="9"/>
  <c r="J427" i="9"/>
  <c r="G427" i="9"/>
  <c r="Z426" i="9"/>
  <c r="J426" i="9"/>
  <c r="G426" i="9"/>
  <c r="AB425" i="9"/>
  <c r="AA425" i="9"/>
  <c r="T425" i="9"/>
  <c r="K425" i="9"/>
  <c r="H425" i="9"/>
  <c r="F425" i="9"/>
  <c r="E425" i="9"/>
  <c r="D425" i="9"/>
  <c r="D424" i="9" s="1"/>
  <c r="Y424" i="9"/>
  <c r="X424" i="9"/>
  <c r="W424" i="9"/>
  <c r="V424" i="9"/>
  <c r="U424" i="9"/>
  <c r="R424" i="9"/>
  <c r="L424" i="9"/>
  <c r="Z423" i="9"/>
  <c r="K423" i="9"/>
  <c r="J423" i="9" s="1"/>
  <c r="Z422" i="9"/>
  <c r="K422" i="9"/>
  <c r="J422" i="9" s="1"/>
  <c r="Z421" i="9"/>
  <c r="K421" i="9"/>
  <c r="J421" i="9" s="1"/>
  <c r="AB420" i="9"/>
  <c r="AA420" i="9"/>
  <c r="T420" i="9"/>
  <c r="S420" i="9"/>
  <c r="S408" i="9" s="1"/>
  <c r="S407" i="9" s="1"/>
  <c r="R420" i="9"/>
  <c r="R408" i="9" s="1"/>
  <c r="Q420" i="9"/>
  <c r="Q408" i="9" s="1"/>
  <c r="P420" i="9"/>
  <c r="P408" i="9" s="1"/>
  <c r="O420" i="9"/>
  <c r="O408" i="9" s="1"/>
  <c r="O407" i="9" s="1"/>
  <c r="N420" i="9"/>
  <c r="M420" i="9"/>
  <c r="M408" i="9" s="1"/>
  <c r="M407" i="9" s="1"/>
  <c r="L420" i="9"/>
  <c r="H420" i="9"/>
  <c r="G420" i="9"/>
  <c r="F420" i="9"/>
  <c r="E420" i="9"/>
  <c r="D420" i="9"/>
  <c r="Z419" i="9"/>
  <c r="J419" i="9"/>
  <c r="G419" i="9"/>
  <c r="Z418" i="9"/>
  <c r="J418" i="9"/>
  <c r="G418" i="9"/>
  <c r="Z417" i="9"/>
  <c r="J417" i="9"/>
  <c r="J416" i="9" s="1"/>
  <c r="G417" i="9"/>
  <c r="AB416" i="9"/>
  <c r="AA416" i="9"/>
  <c r="T416" i="9"/>
  <c r="K416" i="9"/>
  <c r="H416" i="9"/>
  <c r="F416" i="9"/>
  <c r="E416" i="9"/>
  <c r="D416" i="9"/>
  <c r="Z415" i="9"/>
  <c r="J415" i="9"/>
  <c r="G415" i="9"/>
  <c r="Z414" i="9"/>
  <c r="J414" i="9"/>
  <c r="Z413" i="9"/>
  <c r="J413" i="9"/>
  <c r="G413" i="9"/>
  <c r="Z412" i="9"/>
  <c r="J412" i="9"/>
  <c r="Z411" i="9"/>
  <c r="J411" i="9"/>
  <c r="G411" i="9"/>
  <c r="Z410" i="9"/>
  <c r="J410" i="9"/>
  <c r="J409" i="9" s="1"/>
  <c r="G410" i="9"/>
  <c r="AB409" i="9"/>
  <c r="AB408" i="9" s="1"/>
  <c r="AA409" i="9"/>
  <c r="T409" i="9"/>
  <c r="T408" i="9" s="1"/>
  <c r="N409" i="9"/>
  <c r="N408" i="9" s="1"/>
  <c r="K409" i="9"/>
  <c r="H409" i="9"/>
  <c r="F409" i="9"/>
  <c r="F408" i="9" s="1"/>
  <c r="E409" i="9"/>
  <c r="D409" i="9"/>
  <c r="D408" i="9" s="1"/>
  <c r="L408" i="9"/>
  <c r="F8" i="9"/>
  <c r="F10" i="9"/>
  <c r="F14" i="9"/>
  <c r="F16" i="9"/>
  <c r="F18" i="9"/>
  <c r="F22" i="9"/>
  <c r="F24" i="9"/>
  <c r="F26" i="9"/>
  <c r="F40" i="9"/>
  <c r="F53" i="9"/>
  <c r="F59" i="9"/>
  <c r="F63" i="9"/>
  <c r="F85" i="9"/>
  <c r="F96" i="9"/>
  <c r="F99" i="9"/>
  <c r="F101" i="9"/>
  <c r="F105" i="9"/>
  <c r="F103" i="9" s="1"/>
  <c r="F117" i="9"/>
  <c r="F129" i="9"/>
  <c r="F140" i="9"/>
  <c r="F147" i="9"/>
  <c r="F159" i="9"/>
  <c r="F168" i="9"/>
  <c r="F173" i="9"/>
  <c r="F189" i="9"/>
  <c r="F219" i="9"/>
  <c r="F229" i="9"/>
  <c r="F235" i="9"/>
  <c r="F243" i="9"/>
  <c r="F253" i="9"/>
  <c r="F262" i="9"/>
  <c r="F267" i="9"/>
  <c r="F276" i="9"/>
  <c r="F280" i="9"/>
  <c r="F290" i="9"/>
  <c r="F314" i="9"/>
  <c r="F326" i="9"/>
  <c r="F339" i="9"/>
  <c r="F345" i="9"/>
  <c r="F351" i="9"/>
  <c r="F355" i="9"/>
  <c r="F362" i="9"/>
  <c r="F369" i="9"/>
  <c r="F373" i="9"/>
  <c r="F376" i="9"/>
  <c r="F385" i="9"/>
  <c r="F389" i="9"/>
  <c r="F395" i="9"/>
  <c r="F400" i="9"/>
  <c r="L407" i="9"/>
  <c r="Z406" i="9"/>
  <c r="J406" i="9"/>
  <c r="G406" i="9"/>
  <c r="Z405" i="9"/>
  <c r="J405" i="9"/>
  <c r="G405" i="9"/>
  <c r="D405" i="9"/>
  <c r="Z404" i="9"/>
  <c r="J404" i="9"/>
  <c r="Z403" i="9"/>
  <c r="K403" i="9"/>
  <c r="J403" i="9" s="1"/>
  <c r="G403" i="9"/>
  <c r="Z402" i="9"/>
  <c r="K402" i="9"/>
  <c r="J402" i="9" s="1"/>
  <c r="G402" i="9"/>
  <c r="Z401" i="9"/>
  <c r="K401" i="9"/>
  <c r="J401" i="9" s="1"/>
  <c r="G401" i="9"/>
  <c r="AB400" i="9"/>
  <c r="AA400" i="9"/>
  <c r="T400" i="9"/>
  <c r="S400" i="9"/>
  <c r="S361" i="9" s="1"/>
  <c r="R400" i="9"/>
  <c r="O400" i="9"/>
  <c r="O361" i="9" s="1"/>
  <c r="N400" i="9"/>
  <c r="M400" i="9"/>
  <c r="M361" i="9" s="1"/>
  <c r="L400" i="9"/>
  <c r="H400" i="9"/>
  <c r="G400" i="9" s="1"/>
  <c r="D400" i="9"/>
  <c r="Z399" i="9"/>
  <c r="J399" i="9"/>
  <c r="G399" i="9"/>
  <c r="Z398" i="9"/>
  <c r="J398" i="9"/>
  <c r="G398" i="9"/>
  <c r="Z397" i="9"/>
  <c r="J397" i="9"/>
  <c r="G397" i="9"/>
  <c r="Z396" i="9"/>
  <c r="Z395" i="9"/>
  <c r="T395" i="9"/>
  <c r="K395" i="9"/>
  <c r="J395" i="9"/>
  <c r="H395" i="9"/>
  <c r="G395" i="9" s="1"/>
  <c r="E395" i="9"/>
  <c r="Z394" i="9"/>
  <c r="J394" i="9"/>
  <c r="G394" i="9"/>
  <c r="Z393" i="9"/>
  <c r="J393" i="9"/>
  <c r="G393" i="9"/>
  <c r="Z392" i="9"/>
  <c r="J392" i="9"/>
  <c r="G392" i="9"/>
  <c r="Z391" i="9"/>
  <c r="J391" i="9"/>
  <c r="G391" i="9"/>
  <c r="Z390" i="9"/>
  <c r="J390" i="9"/>
  <c r="G390" i="9"/>
  <c r="Z389" i="9"/>
  <c r="T389" i="9"/>
  <c r="K389" i="9"/>
  <c r="H389" i="9"/>
  <c r="G389" i="9" s="1"/>
  <c r="E389" i="9"/>
  <c r="Z388" i="9"/>
  <c r="J388" i="9"/>
  <c r="G388" i="9"/>
  <c r="Z387" i="9"/>
  <c r="J387" i="9"/>
  <c r="G387" i="9"/>
  <c r="Z386" i="9"/>
  <c r="J386" i="9"/>
  <c r="G386" i="9"/>
  <c r="Z385" i="9"/>
  <c r="T385" i="9"/>
  <c r="K385" i="9"/>
  <c r="H385" i="9"/>
  <c r="E385" i="9"/>
  <c r="Z384" i="9"/>
  <c r="J384" i="9"/>
  <c r="G384" i="9"/>
  <c r="Z383" i="9"/>
  <c r="G383" i="9"/>
  <c r="Z382" i="9"/>
  <c r="J382" i="9"/>
  <c r="G382" i="9"/>
  <c r="Z381" i="9"/>
  <c r="J381" i="9"/>
  <c r="G381" i="9"/>
  <c r="Z380" i="9"/>
  <c r="J380" i="9"/>
  <c r="G380" i="9"/>
  <c r="Z379" i="9"/>
  <c r="J379" i="9"/>
  <c r="G379" i="9"/>
  <c r="Z378" i="9"/>
  <c r="G378" i="9"/>
  <c r="Z377" i="9"/>
  <c r="J377" i="9"/>
  <c r="G377" i="9"/>
  <c r="Z376" i="9"/>
  <c r="T376" i="9"/>
  <c r="H376" i="9"/>
  <c r="G376" i="9" s="1"/>
  <c r="E376" i="9"/>
  <c r="Z375" i="9"/>
  <c r="J375" i="9"/>
  <c r="G375" i="9"/>
  <c r="Z374" i="9"/>
  <c r="J374" i="9"/>
  <c r="G374" i="9"/>
  <c r="Z373" i="9"/>
  <c r="K373" i="9"/>
  <c r="H373" i="9"/>
  <c r="G373" i="9" s="1"/>
  <c r="E373" i="9"/>
  <c r="Z372" i="9"/>
  <c r="J372" i="9"/>
  <c r="G372" i="9"/>
  <c r="Z371" i="9"/>
  <c r="J371" i="9"/>
  <c r="G371" i="9"/>
  <c r="Z370" i="9"/>
  <c r="J370" i="9"/>
  <c r="G370" i="9"/>
  <c r="AB369" i="9"/>
  <c r="AA369" i="9"/>
  <c r="T369" i="9"/>
  <c r="K369" i="9"/>
  <c r="G369" i="9"/>
  <c r="E369" i="9"/>
  <c r="Z368" i="9"/>
  <c r="Z367" i="9"/>
  <c r="J367" i="9"/>
  <c r="G367" i="9"/>
  <c r="E367" i="9"/>
  <c r="Z366" i="9"/>
  <c r="J366" i="9"/>
  <c r="G366" i="9"/>
  <c r="Z365" i="9"/>
  <c r="J365" i="9"/>
  <c r="G365" i="9"/>
  <c r="Z364" i="9"/>
  <c r="J364" i="9"/>
  <c r="Z363" i="9"/>
  <c r="J363" i="9"/>
  <c r="G363" i="9"/>
  <c r="AB362" i="9"/>
  <c r="AB361" i="9" s="1"/>
  <c r="AB360" i="9" s="1"/>
  <c r="AA362" i="9"/>
  <c r="AA361" i="9" s="1"/>
  <c r="T362" i="9"/>
  <c r="K362" i="9"/>
  <c r="H362" i="9"/>
  <c r="E362" i="9"/>
  <c r="D362" i="9"/>
  <c r="D361" i="9" s="1"/>
  <c r="D360" i="9" s="1"/>
  <c r="R361" i="9"/>
  <c r="Q361" i="9"/>
  <c r="P361" i="9"/>
  <c r="N361" i="9"/>
  <c r="L361" i="9"/>
  <c r="E8" i="9"/>
  <c r="E10" i="9"/>
  <c r="E14" i="9"/>
  <c r="E16" i="9"/>
  <c r="E18" i="9"/>
  <c r="E22" i="9"/>
  <c r="E24" i="9"/>
  <c r="E26" i="9"/>
  <c r="E42" i="9"/>
  <c r="E40" i="9" s="1"/>
  <c r="E53" i="9"/>
  <c r="E59" i="9"/>
  <c r="E63" i="9"/>
  <c r="E85" i="9"/>
  <c r="E96" i="9"/>
  <c r="E99" i="9"/>
  <c r="E101" i="9"/>
  <c r="E105" i="9"/>
  <c r="E103" i="9" s="1"/>
  <c r="E117" i="9"/>
  <c r="E140" i="9"/>
  <c r="E127" i="9" s="1"/>
  <c r="E147" i="9"/>
  <c r="E159" i="9"/>
  <c r="E168" i="9"/>
  <c r="E173" i="9"/>
  <c r="E189" i="9"/>
  <c r="E219" i="9"/>
  <c r="E229" i="9"/>
  <c r="E235" i="9"/>
  <c r="E239" i="9"/>
  <c r="E243" i="9"/>
  <c r="E253" i="9"/>
  <c r="E262" i="9"/>
  <c r="E290" i="9"/>
  <c r="E314" i="9"/>
  <c r="E326" i="9"/>
  <c r="E339" i="9"/>
  <c r="E354" i="9"/>
  <c r="E345" i="9"/>
  <c r="E351" i="9"/>
  <c r="E355" i="9"/>
  <c r="D8" i="9"/>
  <c r="D10" i="9"/>
  <c r="D14" i="9"/>
  <c r="D16" i="9"/>
  <c r="D18" i="9"/>
  <c r="D22" i="9"/>
  <c r="D24" i="9"/>
  <c r="D26" i="9"/>
  <c r="D40" i="9"/>
  <c r="D53" i="9"/>
  <c r="D59" i="9"/>
  <c r="D63" i="9"/>
  <c r="D85" i="9"/>
  <c r="D96" i="9"/>
  <c r="D99" i="9"/>
  <c r="D101" i="9"/>
  <c r="D105" i="9"/>
  <c r="D103" i="9" s="1"/>
  <c r="D117" i="9"/>
  <c r="D129" i="9"/>
  <c r="D140" i="9"/>
  <c r="D144" i="9"/>
  <c r="D147" i="9"/>
  <c r="D159" i="9"/>
  <c r="D169" i="9"/>
  <c r="D168" i="9" s="1"/>
  <c r="D173" i="9"/>
  <c r="D189" i="9"/>
  <c r="D219" i="9"/>
  <c r="D229" i="9"/>
  <c r="D235" i="9"/>
  <c r="D243" i="9"/>
  <c r="D267" i="9"/>
  <c r="D276" i="9"/>
  <c r="D280" i="9"/>
  <c r="D290" i="9"/>
  <c r="D286" i="9" s="1"/>
  <c r="D326" i="9"/>
  <c r="D339" i="9"/>
  <c r="D345" i="9"/>
  <c r="D351" i="9"/>
  <c r="D355" i="9"/>
  <c r="Z359" i="9"/>
  <c r="J359" i="9"/>
  <c r="G359" i="9"/>
  <c r="Z358" i="9"/>
  <c r="J358" i="9"/>
  <c r="G358" i="9"/>
  <c r="Z357" i="9"/>
  <c r="K357" i="9"/>
  <c r="J357" i="9" s="1"/>
  <c r="G357" i="9"/>
  <c r="Z356" i="9"/>
  <c r="K356" i="9"/>
  <c r="J356" i="9" s="1"/>
  <c r="G356" i="9"/>
  <c r="AB355" i="9"/>
  <c r="AA355" i="9"/>
  <c r="T355" i="9"/>
  <c r="R355" i="9"/>
  <c r="O355" i="9"/>
  <c r="N355" i="9"/>
  <c r="M355" i="9"/>
  <c r="L355" i="9"/>
  <c r="H355" i="9"/>
  <c r="G355" i="9" s="1"/>
  <c r="Z354" i="9"/>
  <c r="J354" i="9"/>
  <c r="G354" i="9"/>
  <c r="Z353" i="9"/>
  <c r="J353" i="9"/>
  <c r="G353" i="9"/>
  <c r="Z352" i="9"/>
  <c r="J352" i="9"/>
  <c r="G352" i="9"/>
  <c r="AB351" i="9"/>
  <c r="AA351" i="9"/>
  <c r="T351" i="9"/>
  <c r="K351" i="9"/>
  <c r="H351" i="9"/>
  <c r="G351" i="9" s="1"/>
  <c r="Z350" i="9"/>
  <c r="Z349" i="9"/>
  <c r="G349" i="9"/>
  <c r="Z348" i="9"/>
  <c r="J348" i="9"/>
  <c r="G348" i="9"/>
  <c r="Z347" i="9"/>
  <c r="J347" i="9"/>
  <c r="G347" i="9"/>
  <c r="Z346" i="9"/>
  <c r="J346" i="9"/>
  <c r="G346" i="9"/>
  <c r="Z345" i="9"/>
  <c r="T345" i="9"/>
  <c r="K345" i="9"/>
  <c r="H345" i="9"/>
  <c r="G345" i="9" s="1"/>
  <c r="Z344" i="9"/>
  <c r="J344" i="9"/>
  <c r="G344" i="9"/>
  <c r="Z343" i="9"/>
  <c r="J343" i="9"/>
  <c r="G343" i="9"/>
  <c r="Z342" i="9"/>
  <c r="J342" i="9"/>
  <c r="G342" i="9"/>
  <c r="Z341" i="9"/>
  <c r="J341" i="9"/>
  <c r="G341" i="9"/>
  <c r="Z340" i="9"/>
  <c r="J340" i="9"/>
  <c r="G340" i="9"/>
  <c r="Z339" i="9"/>
  <c r="H339" i="9"/>
  <c r="G339" i="9" s="1"/>
  <c r="Z338" i="9"/>
  <c r="J338" i="9"/>
  <c r="G338" i="9"/>
  <c r="Z337" i="9"/>
  <c r="K337" i="9"/>
  <c r="J337" i="9" s="1"/>
  <c r="G337" i="9"/>
  <c r="Z336" i="9"/>
  <c r="K336" i="9"/>
  <c r="J336" i="9" s="1"/>
  <c r="G336" i="9"/>
  <c r="Z335" i="9"/>
  <c r="K335" i="9"/>
  <c r="J335" i="9" s="1"/>
  <c r="G335" i="9"/>
  <c r="Z334" i="9"/>
  <c r="K334" i="9"/>
  <c r="J334" i="9" s="1"/>
  <c r="G334" i="9"/>
  <c r="Z333" i="9"/>
  <c r="K333" i="9"/>
  <c r="J333" i="9" s="1"/>
  <c r="G333" i="9"/>
  <c r="Z332" i="9"/>
  <c r="K332" i="9"/>
  <c r="J332" i="9" s="1"/>
  <c r="G332" i="9"/>
  <c r="Z331" i="9"/>
  <c r="K331" i="9"/>
  <c r="J331" i="9" s="1"/>
  <c r="G331" i="9"/>
  <c r="Z330" i="9"/>
  <c r="K330" i="9"/>
  <c r="J330" i="9" s="1"/>
  <c r="G330" i="9"/>
  <c r="Z329" i="9"/>
  <c r="K329" i="9"/>
  <c r="J329" i="9" s="1"/>
  <c r="G329" i="9"/>
  <c r="Z328" i="9"/>
  <c r="K328" i="9"/>
  <c r="J328" i="9" s="1"/>
  <c r="G328" i="9"/>
  <c r="Z327" i="9"/>
  <c r="K327" i="9"/>
  <c r="J327" i="9" s="1"/>
  <c r="G327" i="9"/>
  <c r="AB326" i="9"/>
  <c r="AB325" i="9" s="1"/>
  <c r="AA326" i="9"/>
  <c r="AA325" i="9" s="1"/>
  <c r="T326" i="9"/>
  <c r="T325" i="9" s="1"/>
  <c r="S326" i="9"/>
  <c r="S325" i="9" s="1"/>
  <c r="R326" i="9"/>
  <c r="O326" i="9"/>
  <c r="O325" i="9" s="1"/>
  <c r="N326" i="9"/>
  <c r="M326" i="9"/>
  <c r="M325" i="9" s="1"/>
  <c r="L326" i="9"/>
  <c r="H326" i="9"/>
  <c r="H325" i="9" s="1"/>
  <c r="Z324" i="9"/>
  <c r="K324" i="9"/>
  <c r="J324" i="9" s="1"/>
  <c r="G324" i="9"/>
  <c r="Z323" i="9"/>
  <c r="J323" i="9"/>
  <c r="G323" i="9"/>
  <c r="Z322" i="9"/>
  <c r="J322" i="9"/>
  <c r="G322" i="9"/>
  <c r="Z321" i="9"/>
  <c r="J321" i="9"/>
  <c r="G321" i="9"/>
  <c r="Z320" i="9"/>
  <c r="J320" i="9"/>
  <c r="G320" i="9"/>
  <c r="Z319" i="9"/>
  <c r="J319" i="9"/>
  <c r="G319" i="9"/>
  <c r="Z318" i="9"/>
  <c r="J318" i="9"/>
  <c r="G318" i="9"/>
  <c r="Z317" i="9"/>
  <c r="J317" i="9"/>
  <c r="G317" i="9"/>
  <c r="Z316" i="9"/>
  <c r="J316" i="9"/>
  <c r="G316" i="9"/>
  <c r="Z315" i="9"/>
  <c r="J315" i="9"/>
  <c r="G315" i="9"/>
  <c r="Z314" i="9"/>
  <c r="K314" i="9"/>
  <c r="K286" i="9" s="1"/>
  <c r="H314" i="9"/>
  <c r="G314" i="9" s="1"/>
  <c r="Z313" i="9"/>
  <c r="Z312" i="9"/>
  <c r="T312" i="9"/>
  <c r="J312" i="9" s="1"/>
  <c r="G312" i="9"/>
  <c r="Z311" i="9"/>
  <c r="J311" i="9"/>
  <c r="G311" i="9"/>
  <c r="Z310" i="9"/>
  <c r="J310" i="9"/>
  <c r="G310" i="9"/>
  <c r="Z309" i="9"/>
  <c r="J309" i="9"/>
  <c r="G309" i="9"/>
  <c r="Z308" i="9"/>
  <c r="J308" i="9"/>
  <c r="G308" i="9"/>
  <c r="Z307" i="9"/>
  <c r="J307" i="9"/>
  <c r="G307" i="9"/>
  <c r="Z306" i="9"/>
  <c r="J306" i="9"/>
  <c r="G306" i="9"/>
  <c r="Z305" i="9"/>
  <c r="J305" i="9"/>
  <c r="G305" i="9"/>
  <c r="Z304" i="9"/>
  <c r="J304" i="9"/>
  <c r="G304" i="9"/>
  <c r="Z303" i="9"/>
  <c r="J303" i="9"/>
  <c r="G303" i="9"/>
  <c r="Z302" i="9"/>
  <c r="J302" i="9"/>
  <c r="G302" i="9"/>
  <c r="Z301" i="9"/>
  <c r="J301" i="9"/>
  <c r="G301" i="9"/>
  <c r="Z300" i="9"/>
  <c r="J300" i="9"/>
  <c r="G300" i="9"/>
  <c r="Z299" i="9"/>
  <c r="J299" i="9"/>
  <c r="G299" i="9"/>
  <c r="Z298" i="9"/>
  <c r="J298" i="9"/>
  <c r="G298" i="9"/>
  <c r="Z297" i="9"/>
  <c r="J297" i="9"/>
  <c r="G297" i="9"/>
  <c r="Z296" i="9"/>
  <c r="J296" i="9"/>
  <c r="G296" i="9"/>
  <c r="Z295" i="9"/>
  <c r="J295" i="9"/>
  <c r="G295" i="9"/>
  <c r="Z294" i="9"/>
  <c r="J294" i="9"/>
  <c r="G294" i="9"/>
  <c r="Z293" i="9"/>
  <c r="J293" i="9"/>
  <c r="G293" i="9"/>
  <c r="Z292" i="9"/>
  <c r="J292" i="9"/>
  <c r="G292" i="9"/>
  <c r="Z291" i="9"/>
  <c r="J291" i="9"/>
  <c r="G291" i="9"/>
  <c r="Z290" i="9"/>
  <c r="T290" i="9"/>
  <c r="J290" i="9" s="1"/>
  <c r="G290" i="9"/>
  <c r="Z289" i="9"/>
  <c r="J289" i="9"/>
  <c r="G289" i="9"/>
  <c r="Z288" i="9"/>
  <c r="J288" i="9"/>
  <c r="G288" i="9"/>
  <c r="Z287" i="9"/>
  <c r="J287" i="9"/>
  <c r="G287" i="9"/>
  <c r="AB286" i="9"/>
  <c r="AA286" i="9"/>
  <c r="S286" i="9"/>
  <c r="R286" i="9"/>
  <c r="Q286" i="9"/>
  <c r="P286" i="9"/>
  <c r="O286" i="9"/>
  <c r="N286" i="9"/>
  <c r="M286" i="9"/>
  <c r="L286" i="9"/>
  <c r="Z284" i="9"/>
  <c r="T284" i="9"/>
  <c r="G284" i="9"/>
  <c r="Z283" i="9"/>
  <c r="T283" i="9"/>
  <c r="J283" i="9" s="1"/>
  <c r="G283" i="9"/>
  <c r="Z282" i="9"/>
  <c r="T282" i="9"/>
  <c r="J282" i="9" s="1"/>
  <c r="G282" i="9"/>
  <c r="Z281" i="9"/>
  <c r="T281" i="9"/>
  <c r="J281" i="9" s="1"/>
  <c r="G281" i="9"/>
  <c r="AB280" i="9"/>
  <c r="AA280" i="9"/>
  <c r="T280" i="9"/>
  <c r="R280" i="9"/>
  <c r="O280" i="9"/>
  <c r="N280" i="9"/>
  <c r="M280" i="9"/>
  <c r="L280" i="9"/>
  <c r="K280" i="9"/>
  <c r="J280" i="9" s="1"/>
  <c r="H280" i="9"/>
  <c r="G280" i="9" s="1"/>
  <c r="E280" i="9"/>
  <c r="Z279" i="9"/>
  <c r="T279" i="9"/>
  <c r="J279" i="9" s="1"/>
  <c r="G279" i="9"/>
  <c r="Z278" i="9"/>
  <c r="T278" i="9"/>
  <c r="J278" i="9" s="1"/>
  <c r="G278" i="9"/>
  <c r="Z277" i="9"/>
  <c r="T277" i="9"/>
  <c r="K277" i="9"/>
  <c r="G277" i="9"/>
  <c r="AB276" i="9"/>
  <c r="AA276" i="9"/>
  <c r="T276" i="9"/>
  <c r="R276" i="9"/>
  <c r="O276" i="9"/>
  <c r="N276" i="9"/>
  <c r="M276" i="9"/>
  <c r="L276" i="9"/>
  <c r="H276" i="9"/>
  <c r="G276" i="9" s="1"/>
  <c r="E276" i="9"/>
  <c r="Z275" i="9"/>
  <c r="T275" i="9"/>
  <c r="K275" i="9"/>
  <c r="G275" i="9"/>
  <c r="Z274" i="9"/>
  <c r="T274" i="9"/>
  <c r="K274" i="9"/>
  <c r="G274" i="9"/>
  <c r="Z273" i="9"/>
  <c r="T273" i="9"/>
  <c r="J273" i="9" s="1"/>
  <c r="G273" i="9"/>
  <c r="Z272" i="9"/>
  <c r="T272" i="9"/>
  <c r="K272" i="9"/>
  <c r="G272" i="9"/>
  <c r="Z271" i="9"/>
  <c r="T271" i="9"/>
  <c r="K271" i="9"/>
  <c r="G271" i="9"/>
  <c r="Z270" i="9"/>
  <c r="T270" i="9"/>
  <c r="K270" i="9"/>
  <c r="G270" i="9"/>
  <c r="Z269" i="9"/>
  <c r="T269" i="9"/>
  <c r="K269" i="9"/>
  <c r="G269" i="9"/>
  <c r="Z268" i="9"/>
  <c r="T268" i="9"/>
  <c r="K268" i="9"/>
  <c r="G268" i="9"/>
  <c r="AB267" i="9"/>
  <c r="AA267" i="9"/>
  <c r="W267" i="9"/>
  <c r="R267" i="9"/>
  <c r="O267" i="9"/>
  <c r="N267" i="9"/>
  <c r="M267" i="9"/>
  <c r="L267" i="9"/>
  <c r="H267" i="9"/>
  <c r="G267" i="9" s="1"/>
  <c r="E267" i="9"/>
  <c r="Z266" i="9"/>
  <c r="Z265" i="9"/>
  <c r="T265" i="9"/>
  <c r="J265" i="9" s="1"/>
  <c r="G265" i="9"/>
  <c r="Z264" i="9"/>
  <c r="J264" i="9"/>
  <c r="G264" i="9"/>
  <c r="Z263" i="9"/>
  <c r="T263" i="9"/>
  <c r="J263" i="9" s="1"/>
  <c r="J262" i="9" s="1"/>
  <c r="G263" i="9"/>
  <c r="G262" i="9" s="1"/>
  <c r="Z262" i="9"/>
  <c r="T262" i="9"/>
  <c r="K262" i="9"/>
  <c r="H262" i="9"/>
  <c r="Z261" i="9"/>
  <c r="T261" i="9"/>
  <c r="J261" i="9" s="1"/>
  <c r="G261" i="9"/>
  <c r="Z260" i="9"/>
  <c r="T260" i="9"/>
  <c r="J260" i="9" s="1"/>
  <c r="G260" i="9"/>
  <c r="Z259" i="9"/>
  <c r="T259" i="9"/>
  <c r="J259" i="9" s="1"/>
  <c r="G259" i="9"/>
  <c r="Z258" i="9"/>
  <c r="T258" i="9"/>
  <c r="J258" i="9" s="1"/>
  <c r="G258" i="9"/>
  <c r="Z257" i="9"/>
  <c r="T257" i="9"/>
  <c r="J257" i="9" s="1"/>
  <c r="G257" i="9"/>
  <c r="Z256" i="9"/>
  <c r="T256" i="9"/>
  <c r="J256" i="9" s="1"/>
  <c r="G256" i="9"/>
  <c r="Z255" i="9"/>
  <c r="T255" i="9"/>
  <c r="J255" i="9" s="1"/>
  <c r="G255" i="9"/>
  <c r="Z254" i="9"/>
  <c r="T254" i="9"/>
  <c r="J254" i="9" s="1"/>
  <c r="G254" i="9"/>
  <c r="Z253" i="9"/>
  <c r="T253" i="9"/>
  <c r="K253" i="9"/>
  <c r="H253" i="9"/>
  <c r="Z252" i="9"/>
  <c r="Z251" i="9"/>
  <c r="T251" i="9"/>
  <c r="J251" i="9" s="1"/>
  <c r="G251" i="9"/>
  <c r="Z250" i="9"/>
  <c r="T250" i="9"/>
  <c r="J250" i="9" s="1"/>
  <c r="G250" i="9"/>
  <c r="Z249" i="9"/>
  <c r="T249" i="9"/>
  <c r="J249" i="9" s="1"/>
  <c r="G249" i="9"/>
  <c r="Z248" i="9"/>
  <c r="T248" i="9"/>
  <c r="J248" i="9" s="1"/>
  <c r="G248" i="9"/>
  <c r="Z247" i="9"/>
  <c r="T247" i="9"/>
  <c r="J247" i="9" s="1"/>
  <c r="G247" i="9"/>
  <c r="Z246" i="9"/>
  <c r="T246" i="9"/>
  <c r="J246" i="9" s="1"/>
  <c r="G246" i="9"/>
  <c r="Z245" i="9"/>
  <c r="T245" i="9"/>
  <c r="G245" i="9"/>
  <c r="Z244" i="9"/>
  <c r="T244" i="9"/>
  <c r="J244" i="9" s="1"/>
  <c r="G244" i="9"/>
  <c r="Z243" i="9"/>
  <c r="K243" i="9"/>
  <c r="H243" i="9"/>
  <c r="Z242" i="9"/>
  <c r="T242" i="9"/>
  <c r="J242" i="9" s="1"/>
  <c r="G242" i="9"/>
  <c r="Z241" i="9"/>
  <c r="T241" i="9"/>
  <c r="J241" i="9" s="1"/>
  <c r="G241" i="9"/>
  <c r="Z240" i="9"/>
  <c r="T240" i="9"/>
  <c r="J240" i="9" s="1"/>
  <c r="G240" i="9"/>
  <c r="AA239" i="9"/>
  <c r="Z239" i="9" s="1"/>
  <c r="T239" i="9"/>
  <c r="K239" i="9"/>
  <c r="Z238" i="9"/>
  <c r="T238" i="9"/>
  <c r="J238" i="9" s="1"/>
  <c r="G238" i="9"/>
  <c r="Z237" i="9"/>
  <c r="T237" i="9"/>
  <c r="J237" i="9" s="1"/>
  <c r="G237" i="9"/>
  <c r="Z236" i="9"/>
  <c r="T236" i="9"/>
  <c r="J236" i="9" s="1"/>
  <c r="G236" i="9"/>
  <c r="AB235" i="9"/>
  <c r="AA235" i="9"/>
  <c r="T235" i="9"/>
  <c r="K235" i="9"/>
  <c r="H235" i="9"/>
  <c r="Z234" i="9"/>
  <c r="J234" i="9"/>
  <c r="G234" i="9"/>
  <c r="Z233" i="9"/>
  <c r="T233" i="9"/>
  <c r="J233" i="9" s="1"/>
  <c r="G233" i="9"/>
  <c r="Z232" i="9"/>
  <c r="T232" i="9"/>
  <c r="G232" i="9"/>
  <c r="Z231" i="9"/>
  <c r="T231" i="9"/>
  <c r="J231" i="9" s="1"/>
  <c r="G231" i="9"/>
  <c r="Z230" i="9"/>
  <c r="T230" i="9"/>
  <c r="J230" i="9" s="1"/>
  <c r="G230" i="9"/>
  <c r="AB229" i="9"/>
  <c r="Z229" i="9" s="1"/>
  <c r="X229" i="9"/>
  <c r="W229" i="9"/>
  <c r="V229" i="9"/>
  <c r="U229" i="9"/>
  <c r="K229" i="9"/>
  <c r="H229" i="9"/>
  <c r="G229" i="9" s="1"/>
  <c r="Z228" i="9"/>
  <c r="T228" i="9"/>
  <c r="J228" i="9" s="1"/>
  <c r="G228" i="9"/>
  <c r="Z227" i="9"/>
  <c r="T227" i="9"/>
  <c r="J227" i="9" s="1"/>
  <c r="G227" i="9"/>
  <c r="Z226" i="9"/>
  <c r="T226" i="9"/>
  <c r="J226" i="9" s="1"/>
  <c r="G226" i="9"/>
  <c r="Z225" i="9"/>
  <c r="T225" i="9"/>
  <c r="J225" i="9" s="1"/>
  <c r="G225" i="9"/>
  <c r="Z224" i="9"/>
  <c r="T224" i="9"/>
  <c r="J224" i="9" s="1"/>
  <c r="G224" i="9"/>
  <c r="Z223" i="9"/>
  <c r="T223" i="9"/>
  <c r="J223" i="9" s="1"/>
  <c r="G223" i="9"/>
  <c r="Z222" i="9"/>
  <c r="T222" i="9"/>
  <c r="J222" i="9" s="1"/>
  <c r="G222" i="9"/>
  <c r="Z221" i="9"/>
  <c r="T221" i="9"/>
  <c r="J221" i="9" s="1"/>
  <c r="G221" i="9"/>
  <c r="Z220" i="9"/>
  <c r="T220" i="9"/>
  <c r="J220" i="9" s="1"/>
  <c r="G220" i="9"/>
  <c r="AB219" i="9"/>
  <c r="AA219" i="9"/>
  <c r="Y219" i="9"/>
  <c r="X219" i="9"/>
  <c r="X218" i="9" s="1"/>
  <c r="W219" i="9"/>
  <c r="V219" i="9"/>
  <c r="V218" i="9" s="1"/>
  <c r="U219" i="9"/>
  <c r="U218" i="9" s="1"/>
  <c r="S219" i="9"/>
  <c r="S218" i="9" s="1"/>
  <c r="R219" i="9"/>
  <c r="Q219" i="9"/>
  <c r="Q218" i="9" s="1"/>
  <c r="P219" i="9"/>
  <c r="P218" i="9" s="1"/>
  <c r="O219" i="9"/>
  <c r="O218" i="9" s="1"/>
  <c r="N219" i="9"/>
  <c r="M219" i="9"/>
  <c r="M218" i="9" s="1"/>
  <c r="L219" i="9"/>
  <c r="K219" i="9"/>
  <c r="H219" i="9"/>
  <c r="Y218" i="9"/>
  <c r="Z216" i="9"/>
  <c r="T216" i="9"/>
  <c r="J216" i="9" s="1"/>
  <c r="Z215" i="9"/>
  <c r="T215" i="9"/>
  <c r="K215" i="9"/>
  <c r="Z214" i="9"/>
  <c r="T214" i="9"/>
  <c r="K214" i="9"/>
  <c r="Z213" i="9"/>
  <c r="T213" i="9"/>
  <c r="K213" i="9"/>
  <c r="Z212" i="9"/>
  <c r="T212" i="9"/>
  <c r="K212" i="9"/>
  <c r="Z211" i="9"/>
  <c r="T211" i="9"/>
  <c r="K211" i="9"/>
  <c r="Z210" i="9"/>
  <c r="T210" i="9"/>
  <c r="K210" i="9"/>
  <c r="Z209" i="9"/>
  <c r="T209" i="9"/>
  <c r="K209" i="9"/>
  <c r="Z208" i="9"/>
  <c r="T208" i="9"/>
  <c r="K208" i="9"/>
  <c r="Z207" i="9"/>
  <c r="T207" i="9"/>
  <c r="K207" i="9"/>
  <c r="Z206" i="9"/>
  <c r="T206" i="9"/>
  <c r="K206" i="9"/>
  <c r="Z205" i="9"/>
  <c r="T205" i="9"/>
  <c r="K205" i="9"/>
  <c r="Z204" i="9"/>
  <c r="T204" i="9"/>
  <c r="K204" i="9"/>
  <c r="AB203" i="9"/>
  <c r="AA203" i="9"/>
  <c r="W203" i="9"/>
  <c r="W172" i="9" s="1"/>
  <c r="V203" i="9"/>
  <c r="V172" i="9" s="1"/>
  <c r="R203" i="9"/>
  <c r="O203" i="9"/>
  <c r="N203" i="9"/>
  <c r="M203" i="9"/>
  <c r="L203" i="9"/>
  <c r="I203" i="9"/>
  <c r="H203" i="9"/>
  <c r="G203" i="9"/>
  <c r="F203" i="9"/>
  <c r="E203" i="9"/>
  <c r="D203" i="9"/>
  <c r="Z202" i="9"/>
  <c r="J202" i="9"/>
  <c r="G202" i="9"/>
  <c r="Z201" i="9"/>
  <c r="J201" i="9"/>
  <c r="G201" i="9"/>
  <c r="Z200" i="9"/>
  <c r="T200" i="9"/>
  <c r="J200" i="9" s="1"/>
  <c r="G200" i="9"/>
  <c r="Z199" i="9"/>
  <c r="Z198" i="9"/>
  <c r="T198" i="9"/>
  <c r="J198" i="9" s="1"/>
  <c r="G198" i="9"/>
  <c r="Z197" i="9"/>
  <c r="T197" i="9"/>
  <c r="J197" i="9" s="1"/>
  <c r="G197" i="9"/>
  <c r="Z196" i="9"/>
  <c r="T196" i="9"/>
  <c r="J196" i="9" s="1"/>
  <c r="G196" i="9"/>
  <c r="Z195" i="9"/>
  <c r="T195" i="9"/>
  <c r="J195" i="9" s="1"/>
  <c r="G195" i="9"/>
  <c r="Z194" i="9"/>
  <c r="T194" i="9"/>
  <c r="J194" i="9" s="1"/>
  <c r="G194" i="9"/>
  <c r="Z193" i="9"/>
  <c r="T193" i="9"/>
  <c r="J193" i="9" s="1"/>
  <c r="G193" i="9"/>
  <c r="Z192" i="9"/>
  <c r="T192" i="9"/>
  <c r="J192" i="9" s="1"/>
  <c r="G192" i="9"/>
  <c r="Z191" i="9"/>
  <c r="T191" i="9"/>
  <c r="J191" i="9" s="1"/>
  <c r="G191" i="9"/>
  <c r="Z190" i="9"/>
  <c r="T190" i="9"/>
  <c r="G190" i="9"/>
  <c r="Z189" i="9"/>
  <c r="K189" i="9"/>
  <c r="H189" i="9"/>
  <c r="Z188" i="9"/>
  <c r="T188" i="9"/>
  <c r="J188" i="9" s="1"/>
  <c r="G188" i="9"/>
  <c r="Z187" i="9"/>
  <c r="T187" i="9"/>
  <c r="J187" i="9" s="1"/>
  <c r="G187" i="9"/>
  <c r="Z186" i="9"/>
  <c r="T186" i="9"/>
  <c r="J186" i="9" s="1"/>
  <c r="G186" i="9"/>
  <c r="Z185" i="9"/>
  <c r="T185" i="9"/>
  <c r="J185" i="9" s="1"/>
  <c r="G185" i="9"/>
  <c r="Z184" i="9"/>
  <c r="T184" i="9"/>
  <c r="J184" i="9" s="1"/>
  <c r="G184" i="9"/>
  <c r="Z183" i="9"/>
  <c r="T183" i="9"/>
  <c r="J183" i="9" s="1"/>
  <c r="G183" i="9"/>
  <c r="Z182" i="9"/>
  <c r="T182" i="9"/>
  <c r="J182" i="9" s="1"/>
  <c r="G182" i="9"/>
  <c r="Z181" i="9"/>
  <c r="T181" i="9"/>
  <c r="J181" i="9" s="1"/>
  <c r="G181" i="9"/>
  <c r="Z180" i="9"/>
  <c r="T180" i="9"/>
  <c r="J180" i="9" s="1"/>
  <c r="G180" i="9"/>
  <c r="Z179" i="9"/>
  <c r="T179" i="9"/>
  <c r="J179" i="9" s="1"/>
  <c r="G179" i="9"/>
  <c r="Z178" i="9"/>
  <c r="T178" i="9"/>
  <c r="J178" i="9" s="1"/>
  <c r="G178" i="9"/>
  <c r="Z177" i="9"/>
  <c r="T177" i="9"/>
  <c r="J177" i="9" s="1"/>
  <c r="G177" i="9"/>
  <c r="Z176" i="9"/>
  <c r="T176" i="9"/>
  <c r="J176" i="9" s="1"/>
  <c r="G176" i="9"/>
  <c r="Z175" i="9"/>
  <c r="T175" i="9"/>
  <c r="J175" i="9" s="1"/>
  <c r="G175" i="9"/>
  <c r="Z174" i="9"/>
  <c r="T174" i="9"/>
  <c r="G174" i="9"/>
  <c r="AB173" i="9"/>
  <c r="AB172" i="9" s="1"/>
  <c r="AA173" i="9"/>
  <c r="Y173" i="9"/>
  <c r="X173" i="9"/>
  <c r="W173" i="9"/>
  <c r="V173" i="9"/>
  <c r="U173" i="9"/>
  <c r="U172" i="9" s="1"/>
  <c r="U171" i="9" s="1"/>
  <c r="U500" i="9" s="1"/>
  <c r="S173" i="9"/>
  <c r="S172" i="9" s="1"/>
  <c r="R173" i="9"/>
  <c r="R172" i="9" s="1"/>
  <c r="Q173" i="9"/>
  <c r="Q172" i="9" s="1"/>
  <c r="P173" i="9"/>
  <c r="P172" i="9" s="1"/>
  <c r="O173" i="9"/>
  <c r="O172" i="9" s="1"/>
  <c r="N173" i="9"/>
  <c r="N172" i="9" s="1"/>
  <c r="M173" i="9"/>
  <c r="M172" i="9" s="1"/>
  <c r="L173" i="9"/>
  <c r="L172" i="9" s="1"/>
  <c r="K173" i="9"/>
  <c r="H173" i="9"/>
  <c r="H172" i="9" s="1"/>
  <c r="Y172" i="9"/>
  <c r="X172" i="9"/>
  <c r="X171" i="9" s="1"/>
  <c r="X500" i="9" s="1"/>
  <c r="Z170" i="9"/>
  <c r="Z169" i="9"/>
  <c r="AB168" i="9"/>
  <c r="AA168" i="9"/>
  <c r="T168" i="9"/>
  <c r="S168" i="9"/>
  <c r="R168" i="9"/>
  <c r="Q168" i="9"/>
  <c r="P168" i="9"/>
  <c r="O168" i="9"/>
  <c r="N168" i="9"/>
  <c r="M168" i="9"/>
  <c r="L168" i="9"/>
  <c r="K168" i="9"/>
  <c r="J168" i="9"/>
  <c r="H168" i="9"/>
  <c r="G168" i="9"/>
  <c r="Z167" i="9"/>
  <c r="J167" i="9"/>
  <c r="G167" i="9"/>
  <c r="Z166" i="9"/>
  <c r="Z165" i="9"/>
  <c r="Z164" i="9"/>
  <c r="J164" i="9"/>
  <c r="G164" i="9"/>
  <c r="Z163" i="9"/>
  <c r="J163" i="9"/>
  <c r="G163" i="9"/>
  <c r="Z162" i="9"/>
  <c r="J162" i="9"/>
  <c r="G162" i="9"/>
  <c r="Z161" i="9"/>
  <c r="J161" i="9"/>
  <c r="G161" i="9"/>
  <c r="Z160" i="9"/>
  <c r="J160" i="9"/>
  <c r="G160" i="9"/>
  <c r="AB159" i="9"/>
  <c r="AA159" i="9"/>
  <c r="T159" i="9"/>
  <c r="K159" i="9"/>
  <c r="H159" i="9"/>
  <c r="Z158" i="9"/>
  <c r="J158" i="9"/>
  <c r="G158" i="9"/>
  <c r="Z157" i="9"/>
  <c r="J157" i="9"/>
  <c r="G157" i="9"/>
  <c r="Z156" i="9"/>
  <c r="J156" i="9"/>
  <c r="G156" i="9"/>
  <c r="Z155" i="9"/>
  <c r="J155" i="9"/>
  <c r="G155" i="9"/>
  <c r="Z154" i="9"/>
  <c r="J154" i="9"/>
  <c r="G154" i="9"/>
  <c r="Z153" i="9"/>
  <c r="J153" i="9"/>
  <c r="G153" i="9"/>
  <c r="Z152" i="9"/>
  <c r="J152" i="9"/>
  <c r="G152" i="9"/>
  <c r="Z151" i="9"/>
  <c r="Z150" i="9"/>
  <c r="J150" i="9"/>
  <c r="G150" i="9"/>
  <c r="Z149" i="9"/>
  <c r="J149" i="9"/>
  <c r="G149" i="9"/>
  <c r="Z148" i="9"/>
  <c r="J148" i="9"/>
  <c r="AB147" i="9"/>
  <c r="AA147" i="9"/>
  <c r="T147" i="9"/>
  <c r="S147" i="9"/>
  <c r="R147" i="9"/>
  <c r="Q147" i="9"/>
  <c r="P147" i="9"/>
  <c r="O147" i="9"/>
  <c r="N147" i="9"/>
  <c r="M147" i="9"/>
  <c r="L147" i="9"/>
  <c r="K147" i="9"/>
  <c r="H147" i="9"/>
  <c r="Z146" i="9"/>
  <c r="J146" i="9"/>
  <c r="J144" i="9" s="1"/>
  <c r="Z145" i="9"/>
  <c r="AB144" i="9"/>
  <c r="AA144" i="9"/>
  <c r="T144" i="9"/>
  <c r="S144" i="9"/>
  <c r="R144" i="9"/>
  <c r="Q144" i="9"/>
  <c r="P144" i="9"/>
  <c r="O144" i="9"/>
  <c r="N144" i="9"/>
  <c r="M144" i="9"/>
  <c r="L144" i="9"/>
  <c r="K144" i="9"/>
  <c r="I144" i="9"/>
  <c r="H144" i="9"/>
  <c r="G144" i="9"/>
  <c r="F144" i="9"/>
  <c r="E144" i="9"/>
  <c r="Z143" i="9"/>
  <c r="J143" i="9"/>
  <c r="G143" i="9"/>
  <c r="Z142" i="9"/>
  <c r="Z141" i="9"/>
  <c r="J141" i="9"/>
  <c r="J140" i="9" s="1"/>
  <c r="G141" i="9"/>
  <c r="G140" i="9" s="1"/>
  <c r="Z140" i="9"/>
  <c r="K140" i="9"/>
  <c r="H140" i="9"/>
  <c r="Z139" i="9"/>
  <c r="J139" i="9"/>
  <c r="G139" i="9"/>
  <c r="Z138" i="9"/>
  <c r="J138" i="9"/>
  <c r="G138" i="9"/>
  <c r="Z137" i="9"/>
  <c r="Z136" i="9"/>
  <c r="Z135" i="9"/>
  <c r="Z134" i="9"/>
  <c r="Z133" i="9"/>
  <c r="J133" i="9"/>
  <c r="G133" i="9"/>
  <c r="Z132" i="9"/>
  <c r="J132" i="9"/>
  <c r="G132" i="9"/>
  <c r="Z131" i="9"/>
  <c r="J131" i="9"/>
  <c r="G131" i="9"/>
  <c r="Z130" i="9"/>
  <c r="J130" i="9"/>
  <c r="G130" i="9"/>
  <c r="AB129" i="9"/>
  <c r="AB127" i="9" s="1"/>
  <c r="AA129" i="9"/>
  <c r="T129" i="9"/>
  <c r="T127" i="9" s="1"/>
  <c r="S129" i="9"/>
  <c r="S127" i="9" s="1"/>
  <c r="S126" i="9" s="1"/>
  <c r="R129" i="9"/>
  <c r="R127" i="9" s="1"/>
  <c r="Q129" i="9"/>
  <c r="Q127" i="9" s="1"/>
  <c r="Q126" i="9" s="1"/>
  <c r="P129" i="9"/>
  <c r="P127" i="9" s="1"/>
  <c r="O129" i="9"/>
  <c r="O127" i="9" s="1"/>
  <c r="O126" i="9" s="1"/>
  <c r="N129" i="9"/>
  <c r="N127" i="9" s="1"/>
  <c r="M129" i="9"/>
  <c r="M127" i="9" s="1"/>
  <c r="M126" i="9" s="1"/>
  <c r="L129" i="9"/>
  <c r="L127" i="9" s="1"/>
  <c r="K129" i="9"/>
  <c r="K127" i="9" s="1"/>
  <c r="K126" i="9" s="1"/>
  <c r="H129" i="9"/>
  <c r="Z128" i="9"/>
  <c r="J128" i="9"/>
  <c r="G128" i="9"/>
  <c r="Z125" i="9"/>
  <c r="J125" i="9"/>
  <c r="Z124" i="9"/>
  <c r="J124" i="9"/>
  <c r="Z123" i="9"/>
  <c r="J123" i="9"/>
  <c r="G123" i="9"/>
  <c r="Z122" i="9"/>
  <c r="J122" i="9"/>
  <c r="G122" i="9"/>
  <c r="Z121" i="9"/>
  <c r="J121" i="9"/>
  <c r="G121" i="9"/>
  <c r="Z120" i="9"/>
  <c r="J120" i="9"/>
  <c r="G120" i="9"/>
  <c r="Z119" i="9"/>
  <c r="J119" i="9"/>
  <c r="G119" i="9"/>
  <c r="Z118" i="9"/>
  <c r="J118" i="9"/>
  <c r="G118" i="9"/>
  <c r="AB117" i="9"/>
  <c r="AA117" i="9"/>
  <c r="Y117" i="9"/>
  <c r="X117" i="9"/>
  <c r="W117" i="9"/>
  <c r="V117" i="9"/>
  <c r="U117" i="9"/>
  <c r="T117" i="9"/>
  <c r="K117" i="9"/>
  <c r="H117" i="9"/>
  <c r="Z116" i="9"/>
  <c r="J116" i="9"/>
  <c r="G116" i="9"/>
  <c r="Z115" i="9"/>
  <c r="J115" i="9"/>
  <c r="G115" i="9"/>
  <c r="Z114" i="9"/>
  <c r="J114" i="9"/>
  <c r="G114" i="9"/>
  <c r="Z113" i="9"/>
  <c r="J113" i="9"/>
  <c r="G113" i="9"/>
  <c r="Z112" i="9"/>
  <c r="K112" i="9"/>
  <c r="J112" i="9" s="1"/>
  <c r="G112" i="9"/>
  <c r="Z111" i="9"/>
  <c r="J111" i="9"/>
  <c r="G111" i="9"/>
  <c r="Z110" i="9"/>
  <c r="J110" i="9"/>
  <c r="G110" i="9"/>
  <c r="Z109" i="9"/>
  <c r="J109" i="9"/>
  <c r="G109" i="9"/>
  <c r="Z108" i="9"/>
  <c r="Z107" i="9"/>
  <c r="J107" i="9"/>
  <c r="G107" i="9"/>
  <c r="Z106" i="9"/>
  <c r="J106" i="9"/>
  <c r="G106" i="9"/>
  <c r="AB105" i="9"/>
  <c r="Z105" i="9" s="1"/>
  <c r="Y105" i="9"/>
  <c r="X105" i="9"/>
  <c r="W105" i="9"/>
  <c r="V105" i="9"/>
  <c r="U105" i="9"/>
  <c r="T105" i="9"/>
  <c r="T103" i="9" s="1"/>
  <c r="S105" i="9"/>
  <c r="S103" i="9" s="1"/>
  <c r="R105" i="9"/>
  <c r="R103" i="9" s="1"/>
  <c r="Q105" i="9"/>
  <c r="Q103" i="9" s="1"/>
  <c r="P105" i="9"/>
  <c r="P103" i="9" s="1"/>
  <c r="O105" i="9"/>
  <c r="O103" i="9" s="1"/>
  <c r="N105" i="9"/>
  <c r="N103" i="9" s="1"/>
  <c r="M105" i="9"/>
  <c r="L105" i="9"/>
  <c r="L103" i="9" s="1"/>
  <c r="K105" i="9"/>
  <c r="G105" i="9"/>
  <c r="Z104" i="9"/>
  <c r="J104" i="9"/>
  <c r="G104" i="9"/>
  <c r="AA103" i="9"/>
  <c r="M103" i="9"/>
  <c r="H103" i="9"/>
  <c r="Z102" i="9"/>
  <c r="J102" i="9"/>
  <c r="J101" i="9" s="1"/>
  <c r="G102" i="9"/>
  <c r="G101" i="9" s="1"/>
  <c r="AB101" i="9"/>
  <c r="AA101" i="9"/>
  <c r="Y101" i="9"/>
  <c r="X101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H101" i="9"/>
  <c r="Z100" i="9"/>
  <c r="J100" i="9"/>
  <c r="J99" i="9" s="1"/>
  <c r="G100" i="9"/>
  <c r="G99" i="9" s="1"/>
  <c r="AB99" i="9"/>
  <c r="AA99" i="9"/>
  <c r="Y99" i="9"/>
  <c r="X99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H99" i="9"/>
  <c r="Z98" i="9"/>
  <c r="J98" i="9"/>
  <c r="G98" i="9"/>
  <c r="Z97" i="9"/>
  <c r="J97" i="9"/>
  <c r="G97" i="9"/>
  <c r="AB96" i="9"/>
  <c r="AA96" i="9"/>
  <c r="T96" i="9"/>
  <c r="K96" i="9"/>
  <c r="H96" i="9"/>
  <c r="Z95" i="9"/>
  <c r="G95" i="9"/>
  <c r="Z94" i="9"/>
  <c r="G94" i="9"/>
  <c r="Z93" i="9"/>
  <c r="G93" i="9"/>
  <c r="Z92" i="9"/>
  <c r="J92" i="9"/>
  <c r="G92" i="9"/>
  <c r="Z91" i="9"/>
  <c r="J91" i="9"/>
  <c r="G91" i="9"/>
  <c r="Z90" i="9"/>
  <c r="J90" i="9"/>
  <c r="G90" i="9"/>
  <c r="Z89" i="9"/>
  <c r="J89" i="9"/>
  <c r="G89" i="9"/>
  <c r="Z88" i="9"/>
  <c r="J88" i="9"/>
  <c r="G88" i="9"/>
  <c r="Z87" i="9"/>
  <c r="J87" i="9"/>
  <c r="G87" i="9"/>
  <c r="Z86" i="9"/>
  <c r="J86" i="9"/>
  <c r="G86" i="9"/>
  <c r="AB85" i="9"/>
  <c r="AA85" i="9"/>
  <c r="T85" i="9"/>
  <c r="K85" i="9"/>
  <c r="H85" i="9"/>
  <c r="Z84" i="9"/>
  <c r="J84" i="9"/>
  <c r="G84" i="9"/>
  <c r="Z83" i="9"/>
  <c r="J83" i="9"/>
  <c r="G83" i="9"/>
  <c r="Z82" i="9"/>
  <c r="Z81" i="9"/>
  <c r="J81" i="9"/>
  <c r="G81" i="9"/>
  <c r="Z80" i="9"/>
  <c r="J80" i="9"/>
  <c r="G80" i="9"/>
  <c r="Z79" i="9"/>
  <c r="J79" i="9"/>
  <c r="G79" i="9"/>
  <c r="Z78" i="9"/>
  <c r="J78" i="9"/>
  <c r="G78" i="9"/>
  <c r="Z77" i="9"/>
  <c r="J77" i="9"/>
  <c r="G77" i="9"/>
  <c r="Z76" i="9"/>
  <c r="J76" i="9"/>
  <c r="G76" i="9"/>
  <c r="Z75" i="9"/>
  <c r="J75" i="9"/>
  <c r="G75" i="9"/>
  <c r="Z74" i="9"/>
  <c r="J74" i="9"/>
  <c r="G74" i="9"/>
  <c r="Z73" i="9"/>
  <c r="J73" i="9"/>
  <c r="G73" i="9"/>
  <c r="Z72" i="9"/>
  <c r="J72" i="9"/>
  <c r="G72" i="9"/>
  <c r="Z71" i="9"/>
  <c r="J71" i="9"/>
  <c r="G71" i="9"/>
  <c r="Z70" i="9"/>
  <c r="J70" i="9"/>
  <c r="G70" i="9"/>
  <c r="Z69" i="9"/>
  <c r="J69" i="9"/>
  <c r="G69" i="9"/>
  <c r="Z68" i="9"/>
  <c r="J68" i="9"/>
  <c r="G68" i="9"/>
  <c r="Z67" i="9"/>
  <c r="J67" i="9"/>
  <c r="G67" i="9"/>
  <c r="Z66" i="9"/>
  <c r="J66" i="9"/>
  <c r="G66" i="9"/>
  <c r="Z65" i="9"/>
  <c r="J65" i="9"/>
  <c r="G65" i="9"/>
  <c r="Z64" i="9"/>
  <c r="J64" i="9"/>
  <c r="G64" i="9"/>
  <c r="AB63" i="9"/>
  <c r="AA63" i="9"/>
  <c r="T63" i="9"/>
  <c r="T62" i="9" s="1"/>
  <c r="K63" i="9"/>
  <c r="K62" i="9" s="1"/>
  <c r="H63" i="9"/>
  <c r="H62" i="9" s="1"/>
  <c r="Z60" i="9"/>
  <c r="J60" i="9"/>
  <c r="J59" i="9" s="1"/>
  <c r="G60" i="9"/>
  <c r="G59" i="9" s="1"/>
  <c r="AB59" i="9"/>
  <c r="AA59" i="9"/>
  <c r="T59" i="9"/>
  <c r="R59" i="9"/>
  <c r="Q59" i="9"/>
  <c r="P59" i="9"/>
  <c r="O59" i="9"/>
  <c r="N59" i="9"/>
  <c r="M59" i="9"/>
  <c r="L59" i="9"/>
  <c r="K59" i="9"/>
  <c r="H59" i="9"/>
  <c r="Z58" i="9"/>
  <c r="J58" i="9"/>
  <c r="G58" i="9"/>
  <c r="Z57" i="9"/>
  <c r="J57" i="9"/>
  <c r="G57" i="9"/>
  <c r="Z56" i="9"/>
  <c r="J56" i="9"/>
  <c r="G56" i="9"/>
  <c r="Z54" i="9"/>
  <c r="J54" i="9"/>
  <c r="G54" i="9"/>
  <c r="AB53" i="9"/>
  <c r="Z53" i="9" s="1"/>
  <c r="T53" i="9"/>
  <c r="R53" i="9"/>
  <c r="Q53" i="9"/>
  <c r="P53" i="9"/>
  <c r="O53" i="9"/>
  <c r="N53" i="9"/>
  <c r="M53" i="9"/>
  <c r="L53" i="9"/>
  <c r="K53" i="9"/>
  <c r="H53" i="9"/>
  <c r="Z52" i="9"/>
  <c r="J52" i="9"/>
  <c r="G52" i="9"/>
  <c r="Z51" i="9"/>
  <c r="J51" i="9"/>
  <c r="G51" i="9"/>
  <c r="Z50" i="9"/>
  <c r="J50" i="9"/>
  <c r="G50" i="9"/>
  <c r="Z49" i="9"/>
  <c r="J49" i="9"/>
  <c r="G49" i="9"/>
  <c r="Z48" i="9"/>
  <c r="J48" i="9"/>
  <c r="G48" i="9"/>
  <c r="Z47" i="9"/>
  <c r="J47" i="9"/>
  <c r="G47" i="9"/>
  <c r="Z46" i="9"/>
  <c r="J46" i="9"/>
  <c r="G46" i="9"/>
  <c r="Z45" i="9"/>
  <c r="J45" i="9"/>
  <c r="G45" i="9"/>
  <c r="Z44" i="9"/>
  <c r="J44" i="9"/>
  <c r="G44" i="9"/>
  <c r="Z43" i="9"/>
  <c r="J43" i="9"/>
  <c r="G43" i="9"/>
  <c r="Z42" i="9"/>
  <c r="J42" i="9"/>
  <c r="G42" i="9"/>
  <c r="Z41" i="9"/>
  <c r="J41" i="9"/>
  <c r="G41" i="9"/>
  <c r="AB40" i="9"/>
  <c r="AB39" i="9" s="1"/>
  <c r="AA40" i="9"/>
  <c r="T40" i="9"/>
  <c r="T39" i="9" s="1"/>
  <c r="R40" i="9"/>
  <c r="O40" i="9"/>
  <c r="O39" i="9" s="1"/>
  <c r="N40" i="9"/>
  <c r="M40" i="9"/>
  <c r="M39" i="9" s="1"/>
  <c r="L40" i="9"/>
  <c r="K40" i="9"/>
  <c r="K39" i="9" s="1"/>
  <c r="H40" i="9"/>
  <c r="Z38" i="9"/>
  <c r="J38" i="9"/>
  <c r="G38" i="9"/>
  <c r="Z37" i="9"/>
  <c r="J37" i="9"/>
  <c r="G37" i="9"/>
  <c r="Z36" i="9"/>
  <c r="J36" i="9"/>
  <c r="G36" i="9"/>
  <c r="Z35" i="9"/>
  <c r="J35" i="9"/>
  <c r="G35" i="9"/>
  <c r="Z34" i="9"/>
  <c r="J34" i="9"/>
  <c r="G34" i="9"/>
  <c r="Z33" i="9"/>
  <c r="J33" i="9"/>
  <c r="G33" i="9"/>
  <c r="Z32" i="9"/>
  <c r="J32" i="9"/>
  <c r="G32" i="9"/>
  <c r="Z31" i="9"/>
  <c r="J31" i="9"/>
  <c r="G31" i="9"/>
  <c r="Z30" i="9"/>
  <c r="J30" i="9"/>
  <c r="G30" i="9"/>
  <c r="Z29" i="9"/>
  <c r="G29" i="9"/>
  <c r="Z28" i="9"/>
  <c r="J28" i="9"/>
  <c r="G28" i="9"/>
  <c r="Z27" i="9"/>
  <c r="J27" i="9"/>
  <c r="G27" i="9"/>
  <c r="AB26" i="9"/>
  <c r="AA26" i="9"/>
  <c r="T26" i="9"/>
  <c r="K26" i="9"/>
  <c r="H26" i="9"/>
  <c r="G26" i="9" s="1"/>
  <c r="G9" i="9"/>
  <c r="G8" i="9" s="1"/>
  <c r="G11" i="9"/>
  <c r="G12" i="9"/>
  <c r="G13" i="9"/>
  <c r="G15" i="9"/>
  <c r="G14" i="9" s="1"/>
  <c r="G17" i="9"/>
  <c r="G16" i="9" s="1"/>
  <c r="G19" i="9"/>
  <c r="G20" i="9"/>
  <c r="G21" i="9"/>
  <c r="G22" i="9"/>
  <c r="G25" i="9"/>
  <c r="G24" i="9" s="1"/>
  <c r="Z25" i="9"/>
  <c r="J25" i="9"/>
  <c r="J24" i="9" s="1"/>
  <c r="AB24" i="9"/>
  <c r="AA24" i="9"/>
  <c r="T24" i="9"/>
  <c r="K24" i="9"/>
  <c r="H24" i="9"/>
  <c r="Z23" i="9"/>
  <c r="AB22" i="9"/>
  <c r="AA22" i="9"/>
  <c r="T22" i="9"/>
  <c r="S22" i="9"/>
  <c r="S7" i="9" s="1"/>
  <c r="R22" i="9"/>
  <c r="R7" i="9" s="1"/>
  <c r="Q22" i="9"/>
  <c r="Q7" i="9" s="1"/>
  <c r="P22" i="9"/>
  <c r="P7" i="9" s="1"/>
  <c r="O22" i="9"/>
  <c r="O7" i="9" s="1"/>
  <c r="N22" i="9"/>
  <c r="N7" i="9" s="1"/>
  <c r="M22" i="9"/>
  <c r="M7" i="9" s="1"/>
  <c r="L22" i="9"/>
  <c r="L7" i="9" s="1"/>
  <c r="K22" i="9"/>
  <c r="J22" i="9"/>
  <c r="H22" i="9"/>
  <c r="Z21" i="9"/>
  <c r="J21" i="9"/>
  <c r="Z20" i="9"/>
  <c r="J20" i="9"/>
  <c r="Z19" i="9"/>
  <c r="J19" i="9"/>
  <c r="J18" i="9" s="1"/>
  <c r="AB18" i="9"/>
  <c r="AA18" i="9"/>
  <c r="T18" i="9"/>
  <c r="K18" i="9"/>
  <c r="H18" i="9"/>
  <c r="Z17" i="9"/>
  <c r="J17" i="9"/>
  <c r="J16" i="9" s="1"/>
  <c r="AB16" i="9"/>
  <c r="AA16" i="9"/>
  <c r="T16" i="9"/>
  <c r="K16" i="9"/>
  <c r="H16" i="9"/>
  <c r="Z15" i="9"/>
  <c r="J15" i="9"/>
  <c r="J14" i="9" s="1"/>
  <c r="AB14" i="9"/>
  <c r="AA14" i="9"/>
  <c r="T14" i="9"/>
  <c r="K14" i="9"/>
  <c r="H14" i="9"/>
  <c r="Z13" i="9"/>
  <c r="J13" i="9"/>
  <c r="Z12" i="9"/>
  <c r="J12" i="9"/>
  <c r="Z11" i="9"/>
  <c r="J11" i="9"/>
  <c r="J10" i="9" s="1"/>
  <c r="AB10" i="9"/>
  <c r="AA10" i="9"/>
  <c r="T10" i="9"/>
  <c r="K10" i="9"/>
  <c r="H10" i="9"/>
  <c r="Z9" i="9"/>
  <c r="J9" i="9"/>
  <c r="J8" i="9" s="1"/>
  <c r="AB8" i="9"/>
  <c r="AA8" i="9"/>
  <c r="T8" i="9"/>
  <c r="K8" i="9"/>
  <c r="H8" i="9"/>
  <c r="T243" i="15"/>
  <c r="J270" i="15"/>
  <c r="G395" i="15"/>
  <c r="G276" i="15"/>
  <c r="G376" i="15"/>
  <c r="Z400" i="15"/>
  <c r="Z409" i="15"/>
  <c r="J409" i="15"/>
  <c r="G416" i="15"/>
  <c r="J430" i="15"/>
  <c r="J210" i="15"/>
  <c r="AA40" i="15"/>
  <c r="Z63" i="15"/>
  <c r="G96" i="15"/>
  <c r="I103" i="15"/>
  <c r="G103" i="15" s="1"/>
  <c r="Z147" i="15"/>
  <c r="J207" i="15"/>
  <c r="J215" i="15"/>
  <c r="K481" i="14"/>
  <c r="J481" i="14" s="1"/>
  <c r="Z481" i="14"/>
  <c r="Z486" i="14"/>
  <c r="G285" i="14"/>
  <c r="Z22" i="14"/>
  <c r="AA39" i="14"/>
  <c r="Z62" i="14"/>
  <c r="G102" i="14"/>
  <c r="Z167" i="14"/>
  <c r="J172" i="14"/>
  <c r="J205" i="14"/>
  <c r="J207" i="14"/>
  <c r="J209" i="14"/>
  <c r="J213" i="14"/>
  <c r="J268" i="14"/>
  <c r="J274" i="14"/>
  <c r="J325" i="14"/>
  <c r="J188" i="14"/>
  <c r="G338" i="14"/>
  <c r="Z354" i="14"/>
  <c r="Z399" i="14"/>
  <c r="G389" i="13"/>
  <c r="J409" i="13"/>
  <c r="Z416" i="13"/>
  <c r="G416" i="13"/>
  <c r="J430" i="13"/>
  <c r="Z10" i="13"/>
  <c r="Z95" i="13"/>
  <c r="J172" i="13"/>
  <c r="J203" i="13"/>
  <c r="J207" i="13"/>
  <c r="J209" i="13"/>
  <c r="J211" i="13"/>
  <c r="J228" i="13"/>
  <c r="G266" i="13"/>
  <c r="Z266" i="13"/>
  <c r="J274" i="13"/>
  <c r="Z275" i="13"/>
  <c r="Z325" i="13"/>
  <c r="J338" i="13"/>
  <c r="G350" i="13"/>
  <c r="G354" i="13"/>
  <c r="AA517" i="12"/>
  <c r="J361" i="12"/>
  <c r="AA407" i="12"/>
  <c r="G415" i="12"/>
  <c r="J494" i="12"/>
  <c r="J493" i="12" s="1"/>
  <c r="G372" i="12"/>
  <c r="Z438" i="12"/>
  <c r="Z473" i="12"/>
  <c r="J242" i="12"/>
  <c r="Z8" i="12"/>
  <c r="Z10" i="12"/>
  <c r="Z14" i="12"/>
  <c r="Z26" i="12"/>
  <c r="Z84" i="12"/>
  <c r="Z95" i="12"/>
  <c r="Z146" i="12"/>
  <c r="J431" i="12"/>
  <c r="Z167" i="12"/>
  <c r="J204" i="12"/>
  <c r="J208" i="12"/>
  <c r="J210" i="12"/>
  <c r="J212" i="12"/>
  <c r="Z275" i="12"/>
  <c r="Z325" i="12"/>
  <c r="G228" i="12"/>
  <c r="G285" i="12"/>
  <c r="G399" i="12"/>
  <c r="Z415" i="12"/>
  <c r="K429" i="12"/>
  <c r="J429" i="12" s="1"/>
  <c r="Z451" i="12"/>
  <c r="Z467" i="12"/>
  <c r="J325" i="11"/>
  <c r="J205" i="11"/>
  <c r="J211" i="11"/>
  <c r="Z234" i="11"/>
  <c r="J271" i="11"/>
  <c r="Z279" i="11"/>
  <c r="G285" i="11"/>
  <c r="Z325" i="11"/>
  <c r="G350" i="11"/>
  <c r="Z354" i="11"/>
  <c r="G388" i="11"/>
  <c r="J408" i="11"/>
  <c r="Z415" i="11"/>
  <c r="G415" i="11"/>
  <c r="Z26" i="11"/>
  <c r="J219" i="15"/>
  <c r="J243" i="15"/>
  <c r="J326" i="15"/>
  <c r="AA424" i="15"/>
  <c r="J419" i="14"/>
  <c r="T218" i="13"/>
  <c r="T285" i="13"/>
  <c r="J234" i="12"/>
  <c r="J419" i="12"/>
  <c r="Z416" i="9"/>
  <c r="K482" i="9"/>
  <c r="K477" i="9" s="1"/>
  <c r="K476" i="9" s="1"/>
  <c r="Z482" i="9"/>
  <c r="J204" i="9"/>
  <c r="J275" i="9"/>
  <c r="K276" i="9"/>
  <c r="J276" i="9" s="1"/>
  <c r="Z326" i="9"/>
  <c r="Z362" i="9"/>
  <c r="G385" i="9"/>
  <c r="J234" i="11"/>
  <c r="J419" i="11"/>
  <c r="AA407" i="11"/>
  <c r="AA423" i="11"/>
  <c r="K476" i="14"/>
  <c r="K475" i="14" s="1"/>
  <c r="AB476" i="9"/>
  <c r="AA324" i="12"/>
  <c r="Z324" i="12" s="1"/>
  <c r="J325" i="13"/>
  <c r="K494" i="14"/>
  <c r="K493" i="14" s="1"/>
  <c r="AA8" i="15"/>
  <c r="AA493" i="12"/>
  <c r="Z493" i="12" s="1"/>
  <c r="K494" i="12"/>
  <c r="K493" i="12" s="1"/>
  <c r="K275" i="13"/>
  <c r="J275" i="13" s="1"/>
  <c r="AA477" i="13"/>
  <c r="K482" i="13"/>
  <c r="K477" i="13" s="1"/>
  <c r="K476" i="13" s="1"/>
  <c r="AA494" i="15"/>
  <c r="Z494" i="15" s="1"/>
  <c r="K495" i="15"/>
  <c r="K494" i="15" s="1"/>
  <c r="AA171" i="12"/>
  <c r="K481" i="12"/>
  <c r="K476" i="12" s="1"/>
  <c r="K475" i="12" s="1"/>
  <c r="AA512" i="14"/>
  <c r="AA513" i="14" s="1"/>
  <c r="AA518" i="14" s="1"/>
  <c r="J252" i="11"/>
  <c r="J234" i="13"/>
  <c r="J218" i="12"/>
  <c r="T172" i="13"/>
  <c r="T188" i="13"/>
  <c r="J361" i="13"/>
  <c r="AA494" i="13"/>
  <c r="K495" i="13"/>
  <c r="K494" i="13" s="1"/>
  <c r="K400" i="9"/>
  <c r="J400" i="9" s="1"/>
  <c r="J252" i="12"/>
  <c r="J188" i="13"/>
  <c r="K400" i="13"/>
  <c r="J400" i="13" s="1"/>
  <c r="K360" i="13"/>
  <c r="K359" i="13" s="1"/>
  <c r="T218" i="12"/>
  <c r="K275" i="12"/>
  <c r="J275" i="12" s="1"/>
  <c r="H324" i="12"/>
  <c r="G324" i="12" s="1"/>
  <c r="J252" i="13"/>
  <c r="AA61" i="11"/>
  <c r="AA60" i="11" s="1"/>
  <c r="J495" i="15"/>
  <c r="J494" i="15" s="1"/>
  <c r="L60" i="11"/>
  <c r="AA127" i="9"/>
  <c r="Z127" i="9" s="1"/>
  <c r="Z361" i="13"/>
  <c r="Z433" i="15"/>
  <c r="J218" i="14"/>
  <c r="J238" i="14"/>
  <c r="AA39" i="9"/>
  <c r="Z39" i="9" s="1"/>
  <c r="AA61" i="12"/>
  <c r="AA60" i="12" s="1"/>
  <c r="I102" i="12"/>
  <c r="G102" i="12" s="1"/>
  <c r="K420" i="13"/>
  <c r="AA360" i="14"/>
  <c r="AA359" i="14" s="1"/>
  <c r="K419" i="14"/>
  <c r="H444" i="14"/>
  <c r="AA444" i="14"/>
  <c r="AA441" i="14" s="1"/>
  <c r="Z441" i="14" s="1"/>
  <c r="Z432" i="15"/>
  <c r="I285" i="12"/>
  <c r="T285" i="12"/>
  <c r="H441" i="12"/>
  <c r="AA476" i="12"/>
  <c r="AA39" i="13"/>
  <c r="I102" i="13"/>
  <c r="G102" i="13" s="1"/>
  <c r="I285" i="13"/>
  <c r="H445" i="13"/>
  <c r="H442" i="13" s="1"/>
  <c r="AB102" i="14"/>
  <c r="Z102" i="14" s="1"/>
  <c r="J494" i="14"/>
  <c r="J493" i="14" s="1"/>
  <c r="G444" i="11"/>
  <c r="H441" i="11"/>
  <c r="AA62" i="9"/>
  <c r="AA61" i="9" s="1"/>
  <c r="AA172" i="9"/>
  <c r="L406" i="11"/>
  <c r="S407" i="13"/>
  <c r="K419" i="11"/>
  <c r="K407" i="11" s="1"/>
  <c r="AA126" i="13"/>
  <c r="AA125" i="13" s="1"/>
  <c r="H149" i="23"/>
  <c r="H148" i="23" s="1"/>
  <c r="H131" i="23" s="1"/>
  <c r="H70" i="24"/>
  <c r="I70" i="24" s="1"/>
  <c r="H91" i="24"/>
  <c r="H84" i="24" s="1"/>
  <c r="H83" i="24" s="1"/>
  <c r="H82" i="24" s="1"/>
  <c r="H81" i="24" s="1"/>
  <c r="AB125" i="12"/>
  <c r="Z125" i="12" s="1"/>
  <c r="Z126" i="12"/>
  <c r="T228" i="11"/>
  <c r="I285" i="11"/>
  <c r="T285" i="11"/>
  <c r="H324" i="11"/>
  <c r="AA360" i="11"/>
  <c r="K429" i="11"/>
  <c r="J429" i="11" s="1"/>
  <c r="AA431" i="11"/>
  <c r="Z431" i="11" s="1"/>
  <c r="G451" i="11"/>
  <c r="K494" i="11"/>
  <c r="K493" i="11" s="1"/>
  <c r="AB102" i="12"/>
  <c r="Z102" i="12" s="1"/>
  <c r="K202" i="12"/>
  <c r="K171" i="12" s="1"/>
  <c r="H285" i="12"/>
  <c r="K399" i="12"/>
  <c r="G157" i="27"/>
  <c r="I90" i="23"/>
  <c r="I89" i="23" s="1"/>
  <c r="I88" i="23" s="1"/>
  <c r="I87" i="23" s="1"/>
  <c r="H23" i="23"/>
  <c r="I23" i="23" s="1"/>
  <c r="J45" i="27"/>
  <c r="I86" i="23"/>
  <c r="I75" i="23"/>
  <c r="H73" i="23"/>
  <c r="H72" i="23" s="1"/>
  <c r="I143" i="23"/>
  <c r="I142" i="23"/>
  <c r="I141" i="23"/>
  <c r="H19" i="23"/>
  <c r="I19" i="23" s="1"/>
  <c r="H21" i="23"/>
  <c r="G148" i="24"/>
  <c r="I98" i="24"/>
  <c r="I53" i="24"/>
  <c r="H122" i="24"/>
  <c r="H118" i="24" s="1"/>
  <c r="H73" i="24"/>
  <c r="I74" i="24"/>
  <c r="G51" i="24"/>
  <c r="I75" i="24"/>
  <c r="I84" i="23"/>
  <c r="I83" i="23" s="1"/>
  <c r="I82" i="23"/>
  <c r="I81" i="23" s="1"/>
  <c r="H42" i="23"/>
  <c r="Z61" i="11"/>
  <c r="I325" i="9"/>
  <c r="G325" i="9" s="1"/>
  <c r="AA217" i="11"/>
  <c r="G228" i="11"/>
  <c r="T242" i="11"/>
  <c r="J361" i="11"/>
  <c r="J206" i="9"/>
  <c r="AA218" i="9"/>
  <c r="AA171" i="9" s="1"/>
  <c r="T219" i="9"/>
  <c r="H361" i="9"/>
  <c r="H360" i="9" s="1"/>
  <c r="AA442" i="9"/>
  <c r="H445" i="9"/>
  <c r="G445" i="9" s="1"/>
  <c r="AA39" i="11"/>
  <c r="T61" i="11"/>
  <c r="T60" i="11" s="1"/>
  <c r="G95" i="11"/>
  <c r="AA171" i="11"/>
  <c r="T172" i="11"/>
  <c r="N217" i="11"/>
  <c r="W217" i="11"/>
  <c r="W170" i="11" s="1"/>
  <c r="W499" i="11" s="1"/>
  <c r="I360" i="11"/>
  <c r="I359" i="11" s="1"/>
  <c r="K399" i="11"/>
  <c r="J399" i="11" s="1"/>
  <c r="J415" i="11"/>
  <c r="J407" i="11" s="1"/>
  <c r="AB423" i="11"/>
  <c r="I431" i="11"/>
  <c r="G432" i="11"/>
  <c r="Z458" i="11"/>
  <c r="AA444" i="11"/>
  <c r="AA441" i="11" s="1"/>
  <c r="Z441" i="11" s="1"/>
  <c r="AA39" i="12"/>
  <c r="G361" i="14"/>
  <c r="J484" i="15"/>
  <c r="K482" i="15"/>
  <c r="J482" i="15" s="1"/>
  <c r="G91" i="24"/>
  <c r="I92" i="24"/>
  <c r="I104" i="24"/>
  <c r="H442" i="9"/>
  <c r="K477" i="15"/>
  <c r="K476" i="15" s="1"/>
  <c r="Z444" i="11"/>
  <c r="C8" i="30"/>
  <c r="C6" i="30"/>
  <c r="G71" i="27"/>
  <c r="AB103" i="9"/>
  <c r="Z103" i="9" s="1"/>
  <c r="F406" i="11"/>
  <c r="G326" i="9"/>
  <c r="K326" i="9"/>
  <c r="AA217" i="13"/>
  <c r="Z217" i="13" s="1"/>
  <c r="J431" i="14"/>
  <c r="I102" i="11"/>
  <c r="G102" i="11" s="1"/>
  <c r="AA126" i="11"/>
  <c r="Z126" i="11" s="1"/>
  <c r="K325" i="11"/>
  <c r="I65" i="24"/>
  <c r="H148" i="24"/>
  <c r="H147" i="24" s="1"/>
  <c r="H146" i="24" s="1"/>
  <c r="C23" i="30"/>
  <c r="C39" i="30" s="1"/>
  <c r="AA126" i="9"/>
  <c r="AB102" i="11"/>
  <c r="AB60" i="11" s="1"/>
  <c r="J126" i="11"/>
  <c r="K420" i="9"/>
  <c r="K408" i="9" s="1"/>
  <c r="J203" i="11"/>
  <c r="K354" i="11"/>
  <c r="J354" i="11" s="1"/>
  <c r="J229" i="14"/>
  <c r="J228" i="14" s="1"/>
  <c r="T228" i="14"/>
  <c r="J267" i="14"/>
  <c r="I285" i="14"/>
  <c r="AA423" i="14"/>
  <c r="AA476" i="14"/>
  <c r="AA475" i="14" s="1"/>
  <c r="G160" i="27"/>
  <c r="J482" i="9"/>
  <c r="K360" i="11"/>
  <c r="K359" i="11" s="1"/>
  <c r="K407" i="14"/>
  <c r="G102" i="24"/>
  <c r="I102" i="24" s="1"/>
  <c r="I103" i="24"/>
  <c r="I60" i="11"/>
  <c r="AA359" i="11"/>
  <c r="G445" i="13"/>
  <c r="J481" i="12"/>
  <c r="J482" i="13"/>
  <c r="J235" i="9"/>
  <c r="K361" i="9"/>
  <c r="K360" i="9" s="1"/>
  <c r="Z445" i="9"/>
  <c r="K60" i="11"/>
  <c r="K423" i="12"/>
  <c r="K408" i="13"/>
  <c r="D170" i="11"/>
  <c r="T202" i="11"/>
  <c r="V171" i="11"/>
  <c r="V170" i="11" s="1"/>
  <c r="V499" i="11" s="1"/>
  <c r="I324" i="11"/>
  <c r="G324" i="11" s="1"/>
  <c r="G325" i="11"/>
  <c r="J173" i="12"/>
  <c r="J172" i="12" s="1"/>
  <c r="T172" i="12"/>
  <c r="D217" i="12"/>
  <c r="Z202" i="13"/>
  <c r="AA171" i="13"/>
  <c r="E217" i="13"/>
  <c r="Z8" i="14"/>
  <c r="AA7" i="14"/>
  <c r="X170" i="14"/>
  <c r="X499" i="14" s="1"/>
  <c r="G228" i="14"/>
  <c r="H217" i="14"/>
  <c r="J243" i="14"/>
  <c r="J242" i="14" s="1"/>
  <c r="T242" i="14"/>
  <c r="T266" i="14"/>
  <c r="W217" i="14"/>
  <c r="W170" i="14" s="1"/>
  <c r="W499" i="14" s="1"/>
  <c r="Z408" i="14"/>
  <c r="AB407" i="14"/>
  <c r="Z172" i="15"/>
  <c r="J174" i="15"/>
  <c r="J173" i="15" s="1"/>
  <c r="T173" i="15"/>
  <c r="G290" i="15"/>
  <c r="G286" i="15" s="1"/>
  <c r="I286" i="15"/>
  <c r="J422" i="15"/>
  <c r="J420" i="15" s="1"/>
  <c r="K420" i="15"/>
  <c r="K408" i="15" s="1"/>
  <c r="G25" i="27"/>
  <c r="G67" i="24"/>
  <c r="I67" i="24" s="1"/>
  <c r="I68" i="24"/>
  <c r="I86" i="24"/>
  <c r="K266" i="14"/>
  <c r="H360" i="11"/>
  <c r="G360" i="11" s="1"/>
  <c r="G359" i="11" s="1"/>
  <c r="G444" i="12"/>
  <c r="G441" i="12" s="1"/>
  <c r="AA477" i="9"/>
  <c r="AA476" i="9" s="1"/>
  <c r="Z476" i="9" s="1"/>
  <c r="G64" i="24"/>
  <c r="I64" i="24" s="1"/>
  <c r="I360" i="12"/>
  <c r="G360" i="12" s="1"/>
  <c r="G359" i="12" s="1"/>
  <c r="K266" i="11"/>
  <c r="T218" i="11"/>
  <c r="Z126" i="13"/>
  <c r="K267" i="15"/>
  <c r="AA360" i="13"/>
  <c r="H360" i="13"/>
  <c r="H359" i="13" s="1"/>
  <c r="AA360" i="12"/>
  <c r="AA431" i="14"/>
  <c r="Z431" i="14" s="1"/>
  <c r="K354" i="14"/>
  <c r="AA7" i="9"/>
  <c r="J229" i="12"/>
  <c r="J228" i="12" s="1"/>
  <c r="AA7" i="13"/>
  <c r="K266" i="12"/>
  <c r="K217" i="12" s="1"/>
  <c r="AA217" i="12"/>
  <c r="AA493" i="14"/>
  <c r="Z493" i="14" s="1"/>
  <c r="AA432" i="13"/>
  <c r="T242" i="13"/>
  <c r="T229" i="15"/>
  <c r="AA432" i="9"/>
  <c r="Z432" i="9" s="1"/>
  <c r="K325" i="13"/>
  <c r="K266" i="13"/>
  <c r="K217" i="13" s="1"/>
  <c r="AA408" i="15"/>
  <c r="Z408" i="11"/>
  <c r="Z432" i="12"/>
  <c r="Z429" i="12"/>
  <c r="K419" i="12"/>
  <c r="K407" i="12" s="1"/>
  <c r="K406" i="12" s="1"/>
  <c r="Z436" i="13"/>
  <c r="Z409" i="13"/>
  <c r="Z218" i="14"/>
  <c r="Z146" i="14"/>
  <c r="AA60" i="14"/>
  <c r="J277" i="15"/>
  <c r="Z235" i="15"/>
  <c r="Z479" i="15"/>
  <c r="K267" i="9"/>
  <c r="T286" i="9"/>
  <c r="AA424" i="9"/>
  <c r="F171" i="11"/>
  <c r="F170" i="11" s="1"/>
  <c r="K202" i="11"/>
  <c r="AB217" i="11"/>
  <c r="Z217" i="11" s="1"/>
  <c r="AB360" i="11"/>
  <c r="G424" i="11"/>
  <c r="G423" i="11" s="1"/>
  <c r="J482" i="11"/>
  <c r="K481" i="11"/>
  <c r="K476" i="11" s="1"/>
  <c r="K475" i="11" s="1"/>
  <c r="G490" i="11"/>
  <c r="K7" i="12"/>
  <c r="AA7" i="12"/>
  <c r="J10" i="12"/>
  <c r="G53" i="12"/>
  <c r="G39" i="12" s="1"/>
  <c r="K102" i="12"/>
  <c r="G158" i="12"/>
  <c r="G172" i="12"/>
  <c r="T202" i="12"/>
  <c r="J202" i="12" s="1"/>
  <c r="V171" i="12"/>
  <c r="H217" i="12"/>
  <c r="F7" i="12"/>
  <c r="F217" i="12"/>
  <c r="M406" i="12"/>
  <c r="E476" i="12"/>
  <c r="E475" i="12" s="1"/>
  <c r="I476" i="12"/>
  <c r="I475" i="12" s="1"/>
  <c r="D39" i="13"/>
  <c r="Z40" i="13"/>
  <c r="AA61" i="13"/>
  <c r="G84" i="13"/>
  <c r="G95" i="13"/>
  <c r="G116" i="13"/>
  <c r="E125" i="13"/>
  <c r="R125" i="13"/>
  <c r="N125" i="13"/>
  <c r="I217" i="13"/>
  <c r="R217" i="13"/>
  <c r="T228" i="13"/>
  <c r="T217" i="13" s="1"/>
  <c r="G242" i="13"/>
  <c r="M39" i="13"/>
  <c r="AA408" i="13"/>
  <c r="R407" i="13"/>
  <c r="Z425" i="13"/>
  <c r="AA424" i="13"/>
  <c r="G425" i="13"/>
  <c r="G424" i="13" s="1"/>
  <c r="O39" i="13"/>
  <c r="S125" i="13"/>
  <c r="S500" i="13" s="1"/>
  <c r="S507" i="13" s="1"/>
  <c r="F432" i="13"/>
  <c r="F407" i="13" s="1"/>
  <c r="J432" i="13"/>
  <c r="T432" i="13"/>
  <c r="Z452" i="13"/>
  <c r="E7" i="14"/>
  <c r="T7" i="14"/>
  <c r="AB7" i="14"/>
  <c r="Z7" i="14" s="1"/>
  <c r="J40" i="14"/>
  <c r="E60" i="14"/>
  <c r="H60" i="14"/>
  <c r="N60" i="14"/>
  <c r="AA126" i="14"/>
  <c r="AA125" i="14" s="1"/>
  <c r="Z125" i="14" s="1"/>
  <c r="G242" i="14"/>
  <c r="J289" i="14"/>
  <c r="T285" i="14"/>
  <c r="G325" i="14"/>
  <c r="H324" i="14"/>
  <c r="I360" i="14"/>
  <c r="K399" i="14"/>
  <c r="J399" i="14" s="1"/>
  <c r="D407" i="14"/>
  <c r="D406" i="14" s="1"/>
  <c r="F407" i="14"/>
  <c r="T407" i="14"/>
  <c r="T406" i="14" s="1"/>
  <c r="Z415" i="14"/>
  <c r="AA407" i="14"/>
  <c r="G415" i="14"/>
  <c r="F423" i="14"/>
  <c r="G431" i="14"/>
  <c r="F444" i="14"/>
  <c r="F441" i="14" s="1"/>
  <c r="O125" i="14"/>
  <c r="O39" i="14"/>
  <c r="Q125" i="14"/>
  <c r="P500" i="15"/>
  <c r="P507" i="15" s="1"/>
  <c r="G11" i="15"/>
  <c r="H40" i="15"/>
  <c r="L40" i="15"/>
  <c r="E40" i="15"/>
  <c r="G54" i="15"/>
  <c r="G40" i="15" s="1"/>
  <c r="Z85" i="15"/>
  <c r="AA62" i="15"/>
  <c r="AA126" i="15"/>
  <c r="H127" i="15"/>
  <c r="H126" i="15" s="1"/>
  <c r="M172" i="15"/>
  <c r="O172" i="15"/>
  <c r="G173" i="15"/>
  <c r="E218" i="15"/>
  <c r="L218" i="15"/>
  <c r="N218" i="15"/>
  <c r="R218" i="15"/>
  <c r="J290" i="15"/>
  <c r="T286" i="15"/>
  <c r="AA325" i="15"/>
  <c r="G326" i="15"/>
  <c r="H325" i="15"/>
  <c r="G325" i="15" s="1"/>
  <c r="AB325" i="15"/>
  <c r="G452" i="15"/>
  <c r="H445" i="15"/>
  <c r="I424" i="15"/>
  <c r="I432" i="15"/>
  <c r="E442" i="15"/>
  <c r="D445" i="15"/>
  <c r="D442" i="15" s="1"/>
  <c r="E476" i="15"/>
  <c r="AB442" i="15"/>
  <c r="G167" i="27"/>
  <c r="G360" i="14"/>
  <c r="G359" i="14" s="1"/>
  <c r="I359" i="14"/>
  <c r="AA60" i="13"/>
  <c r="Z61" i="13"/>
  <c r="K218" i="9"/>
  <c r="J266" i="13"/>
  <c r="AA170" i="12"/>
  <c r="J354" i="14"/>
  <c r="AA359" i="12"/>
  <c r="AA359" i="13"/>
  <c r="I359" i="12"/>
  <c r="G63" i="24"/>
  <c r="G62" i="24" s="1"/>
  <c r="I85" i="24"/>
  <c r="K217" i="14"/>
  <c r="G445" i="15"/>
  <c r="H442" i="15"/>
  <c r="AA61" i="15"/>
  <c r="F406" i="14"/>
  <c r="K360" i="14"/>
  <c r="K359" i="14" s="1"/>
  <c r="Z126" i="14"/>
  <c r="J481" i="11"/>
  <c r="AB359" i="11"/>
  <c r="Z359" i="11" s="1"/>
  <c r="Z360" i="11"/>
  <c r="J202" i="11"/>
  <c r="K171" i="11"/>
  <c r="AA407" i="15"/>
  <c r="J266" i="12"/>
  <c r="K218" i="15"/>
  <c r="J267" i="15"/>
  <c r="J266" i="11"/>
  <c r="Z477" i="9"/>
  <c r="H359" i="11"/>
  <c r="AA171" i="15"/>
  <c r="K61" i="12" l="1"/>
  <c r="K60" i="12" s="1"/>
  <c r="AA125" i="11"/>
  <c r="Z125" i="11" s="1"/>
  <c r="Z26" i="9"/>
  <c r="G63" i="9"/>
  <c r="Z99" i="9"/>
  <c r="G172" i="13"/>
  <c r="Z325" i="15"/>
  <c r="K324" i="11"/>
  <c r="I118" i="24"/>
  <c r="H117" i="24"/>
  <c r="Z235" i="9"/>
  <c r="Z407" i="14"/>
  <c r="H145" i="24"/>
  <c r="I170" i="11"/>
  <c r="H170" i="12"/>
  <c r="J174" i="9"/>
  <c r="T173" i="9"/>
  <c r="J190" i="9"/>
  <c r="T189" i="9"/>
  <c r="AA475" i="12"/>
  <c r="Z475" i="12" s="1"/>
  <c r="Z476" i="12"/>
  <c r="J245" i="9"/>
  <c r="T243" i="9"/>
  <c r="T267" i="9"/>
  <c r="J267" i="9" s="1"/>
  <c r="W218" i="9"/>
  <c r="W171" i="9" s="1"/>
  <c r="W500" i="9" s="1"/>
  <c r="Y171" i="9"/>
  <c r="H218" i="9"/>
  <c r="L218" i="9"/>
  <c r="N218" i="9"/>
  <c r="R218" i="9"/>
  <c r="F172" i="9"/>
  <c r="F61" i="12"/>
  <c r="T324" i="12"/>
  <c r="K126" i="13"/>
  <c r="K125" i="13" s="1"/>
  <c r="AB476" i="14"/>
  <c r="AB475" i="14" s="1"/>
  <c r="Z475" i="14" s="1"/>
  <c r="G105" i="27"/>
  <c r="R325" i="9"/>
  <c r="Z479" i="9"/>
  <c r="G479" i="9"/>
  <c r="J491" i="9"/>
  <c r="K495" i="9"/>
  <c r="K494" i="9" s="1"/>
  <c r="Z495" i="9"/>
  <c r="G252" i="11"/>
  <c r="T39" i="13"/>
  <c r="L171" i="13"/>
  <c r="H131" i="27"/>
  <c r="G61" i="24"/>
  <c r="I73" i="24"/>
  <c r="I119" i="23"/>
  <c r="I118" i="23" s="1"/>
  <c r="G149" i="23"/>
  <c r="I150" i="23"/>
  <c r="G63" i="23"/>
  <c r="G43" i="23" s="1"/>
  <c r="G85" i="23"/>
  <c r="H116" i="24"/>
  <c r="G38" i="24"/>
  <c r="H38" i="24"/>
  <c r="H34" i="24" s="1"/>
  <c r="I38" i="24"/>
  <c r="G84" i="24"/>
  <c r="I91" i="24"/>
  <c r="H63" i="24"/>
  <c r="H62" i="24" s="1"/>
  <c r="H61" i="24" s="1"/>
  <c r="I84" i="24"/>
  <c r="J11" i="24"/>
  <c r="K11" i="24"/>
  <c r="G101" i="24"/>
  <c r="I101" i="24" s="1"/>
  <c r="G45" i="27"/>
  <c r="I149" i="24"/>
  <c r="G477" i="9"/>
  <c r="AB218" i="9"/>
  <c r="G253" i="9"/>
  <c r="H286" i="9"/>
  <c r="L325" i="9"/>
  <c r="N325" i="9"/>
  <c r="T361" i="9"/>
  <c r="T360" i="9" s="1"/>
  <c r="K442" i="9"/>
  <c r="T476" i="9"/>
  <c r="D477" i="9"/>
  <c r="D476" i="9" s="1"/>
  <c r="I127" i="9"/>
  <c r="G487" i="9"/>
  <c r="D60" i="11"/>
  <c r="F60" i="11"/>
  <c r="O125" i="11"/>
  <c r="F125" i="11"/>
  <c r="M125" i="11"/>
  <c r="Q125" i="11"/>
  <c r="AB171" i="11"/>
  <c r="E217" i="11"/>
  <c r="H217" i="11"/>
  <c r="G234" i="11"/>
  <c r="J267" i="11"/>
  <c r="J268" i="11"/>
  <c r="J270" i="11"/>
  <c r="J276" i="11"/>
  <c r="G279" i="11"/>
  <c r="H285" i="11"/>
  <c r="T324" i="11"/>
  <c r="AB324" i="11"/>
  <c r="E360" i="11"/>
  <c r="E359" i="11" s="1"/>
  <c r="H407" i="11"/>
  <c r="H406" i="11" s="1"/>
  <c r="T407" i="11"/>
  <c r="AB407" i="11"/>
  <c r="AB406" i="11" s="1"/>
  <c r="R406" i="11"/>
  <c r="T423" i="11"/>
  <c r="D441" i="11"/>
  <c r="D476" i="11"/>
  <c r="D475" i="11" s="1"/>
  <c r="F476" i="11"/>
  <c r="F475" i="11" s="1"/>
  <c r="T476" i="11"/>
  <c r="T475" i="11" s="1"/>
  <c r="AB476" i="11"/>
  <c r="AB475" i="11" s="1"/>
  <c r="Z18" i="12"/>
  <c r="D39" i="12"/>
  <c r="I39" i="12"/>
  <c r="L39" i="12"/>
  <c r="N39" i="12"/>
  <c r="R39" i="12"/>
  <c r="E61" i="12"/>
  <c r="I61" i="12"/>
  <c r="I60" i="12" s="1"/>
  <c r="T61" i="12"/>
  <c r="AB61" i="12"/>
  <c r="E217" i="12"/>
  <c r="I217" i="12"/>
  <c r="I170" i="12" s="1"/>
  <c r="L217" i="12"/>
  <c r="N217" i="12"/>
  <c r="R217" i="12"/>
  <c r="Z266" i="12"/>
  <c r="Z279" i="12"/>
  <c r="E324" i="12"/>
  <c r="L324" i="12"/>
  <c r="N324" i="12"/>
  <c r="R324" i="12"/>
  <c r="K39" i="13"/>
  <c r="N39" i="13"/>
  <c r="AB39" i="13"/>
  <c r="Z62" i="13"/>
  <c r="H61" i="13"/>
  <c r="H60" i="13" s="1"/>
  <c r="Z84" i="13"/>
  <c r="H125" i="13"/>
  <c r="Z143" i="13"/>
  <c r="Z146" i="13"/>
  <c r="F171" i="13"/>
  <c r="F170" i="13" s="1"/>
  <c r="P499" i="12"/>
  <c r="P506" i="12" s="1"/>
  <c r="X217" i="13"/>
  <c r="Z420" i="13"/>
  <c r="J212" i="14"/>
  <c r="K62" i="15"/>
  <c r="N171" i="13"/>
  <c r="R171" i="13"/>
  <c r="D217" i="14"/>
  <c r="M217" i="14"/>
  <c r="K423" i="14"/>
  <c r="E444" i="14"/>
  <c r="E441" i="14" s="1"/>
  <c r="J451" i="14"/>
  <c r="J458" i="14"/>
  <c r="Z467" i="14"/>
  <c r="D476" i="14"/>
  <c r="D475" i="14" s="1"/>
  <c r="F476" i="14"/>
  <c r="F475" i="14" s="1"/>
  <c r="T476" i="14"/>
  <c r="T475" i="14" s="1"/>
  <c r="K8" i="15"/>
  <c r="F40" i="15"/>
  <c r="I40" i="15"/>
  <c r="G147" i="15"/>
  <c r="T325" i="15"/>
  <c r="G362" i="15"/>
  <c r="AA361" i="15"/>
  <c r="G385" i="15"/>
  <c r="G389" i="15"/>
  <c r="J389" i="15"/>
  <c r="D361" i="15"/>
  <c r="D360" i="15" s="1"/>
  <c r="G400" i="15"/>
  <c r="F442" i="15"/>
  <c r="Z487" i="15"/>
  <c r="G487" i="15"/>
  <c r="AA170" i="13"/>
  <c r="Z39" i="13"/>
  <c r="Z427" i="11"/>
  <c r="H39" i="12"/>
  <c r="K39" i="12"/>
  <c r="M39" i="12"/>
  <c r="M499" i="12" s="1"/>
  <c r="M506" i="12" s="1"/>
  <c r="O39" i="12"/>
  <c r="T39" i="12"/>
  <c r="AB39" i="12"/>
  <c r="D61" i="12"/>
  <c r="H61" i="12"/>
  <c r="H60" i="12" s="1"/>
  <c r="H126" i="12"/>
  <c r="H125" i="12" s="1"/>
  <c r="AA523" i="12"/>
  <c r="M217" i="12"/>
  <c r="O217" i="12"/>
  <c r="V217" i="12"/>
  <c r="V170" i="12" s="1"/>
  <c r="V499" i="12" s="1"/>
  <c r="X217" i="12"/>
  <c r="G242" i="12"/>
  <c r="J274" i="12"/>
  <c r="J276" i="12"/>
  <c r="G279" i="12"/>
  <c r="E285" i="12"/>
  <c r="J313" i="12"/>
  <c r="D324" i="12"/>
  <c r="F39" i="12"/>
  <c r="G325" i="12"/>
  <c r="K325" i="12"/>
  <c r="G338" i="12"/>
  <c r="J338" i="12"/>
  <c r="G354" i="12"/>
  <c r="K354" i="12"/>
  <c r="J354" i="12" s="1"/>
  <c r="E360" i="12"/>
  <c r="E359" i="12" s="1"/>
  <c r="G361" i="12"/>
  <c r="T360" i="12"/>
  <c r="T359" i="12" s="1"/>
  <c r="AB360" i="12"/>
  <c r="J372" i="12"/>
  <c r="J375" i="12"/>
  <c r="Z399" i="12"/>
  <c r="S406" i="12"/>
  <c r="H407" i="12"/>
  <c r="T407" i="12"/>
  <c r="AB407" i="12"/>
  <c r="AB406" i="12" s="1"/>
  <c r="J408" i="12"/>
  <c r="Z419" i="12"/>
  <c r="G486" i="12"/>
  <c r="E7" i="13"/>
  <c r="H7" i="13"/>
  <c r="K7" i="13"/>
  <c r="Z24" i="13"/>
  <c r="G26" i="13"/>
  <c r="J26" i="13"/>
  <c r="E39" i="13"/>
  <c r="H39" i="13"/>
  <c r="Z53" i="13"/>
  <c r="G53" i="13"/>
  <c r="G39" i="13" s="1"/>
  <c r="E61" i="13"/>
  <c r="K61" i="13"/>
  <c r="J62" i="13"/>
  <c r="D125" i="13"/>
  <c r="Z128" i="13"/>
  <c r="G128" i="13"/>
  <c r="Z158" i="13"/>
  <c r="G158" i="13"/>
  <c r="X170" i="13"/>
  <c r="X500" i="13" s="1"/>
  <c r="I171" i="13"/>
  <c r="I170" i="13" s="1"/>
  <c r="AB171" i="13"/>
  <c r="D217" i="13"/>
  <c r="H217" i="13"/>
  <c r="V217" i="13"/>
  <c r="V170" i="13" s="1"/>
  <c r="V500" i="13" s="1"/>
  <c r="G234" i="13"/>
  <c r="J242" i="13"/>
  <c r="G252" i="13"/>
  <c r="J267" i="13"/>
  <c r="J268" i="13"/>
  <c r="J269" i="13"/>
  <c r="J270" i="13"/>
  <c r="G279" i="13"/>
  <c r="Z285" i="13"/>
  <c r="E171" i="13"/>
  <c r="H324" i="13"/>
  <c r="T324" i="13"/>
  <c r="AB324" i="13"/>
  <c r="Z324" i="13" s="1"/>
  <c r="J350" i="13"/>
  <c r="Z354" i="13"/>
  <c r="I360" i="13"/>
  <c r="T360" i="13"/>
  <c r="T359" i="13" s="1"/>
  <c r="T477" i="13"/>
  <c r="AB477" i="13"/>
  <c r="Z39" i="12"/>
  <c r="Z407" i="12"/>
  <c r="S499" i="12"/>
  <c r="S506" i="12" s="1"/>
  <c r="AA445" i="13"/>
  <c r="AA442" i="13" s="1"/>
  <c r="E477" i="13"/>
  <c r="E476" i="13" s="1"/>
  <c r="H476" i="13"/>
  <c r="Z479" i="13"/>
  <c r="G479" i="13"/>
  <c r="G477" i="13" s="1"/>
  <c r="Z482" i="13"/>
  <c r="T39" i="14"/>
  <c r="AB39" i="14"/>
  <c r="Z39" i="14" s="1"/>
  <c r="E39" i="14"/>
  <c r="D60" i="14"/>
  <c r="F60" i="14"/>
  <c r="T60" i="14"/>
  <c r="V170" i="14"/>
  <c r="V499" i="14" s="1"/>
  <c r="F217" i="14"/>
  <c r="T324" i="14"/>
  <c r="D8" i="15"/>
  <c r="F8" i="15"/>
  <c r="T8" i="15"/>
  <c r="AB8" i="15"/>
  <c r="Z8" i="15" s="1"/>
  <c r="D40" i="15"/>
  <c r="R40" i="15"/>
  <c r="E62" i="15"/>
  <c r="E61" i="15" s="1"/>
  <c r="H62" i="15"/>
  <c r="H61" i="15" s="1"/>
  <c r="J63" i="15"/>
  <c r="AB103" i="15"/>
  <c r="K103" i="15"/>
  <c r="K127" i="15"/>
  <c r="K126" i="15" s="1"/>
  <c r="M126" i="15"/>
  <c r="O126" i="15"/>
  <c r="Q126" i="15"/>
  <c r="S126" i="15"/>
  <c r="G129" i="15"/>
  <c r="X171" i="15"/>
  <c r="X500" i="15" s="1"/>
  <c r="G219" i="15"/>
  <c r="G243" i="15"/>
  <c r="J271" i="15"/>
  <c r="K326" i="15"/>
  <c r="E325" i="15"/>
  <c r="D408" i="15"/>
  <c r="H408" i="15"/>
  <c r="T408" i="15"/>
  <c r="AB408" i="15"/>
  <c r="Z408" i="15" s="1"/>
  <c r="Q407" i="15"/>
  <c r="E424" i="15"/>
  <c r="T442" i="15"/>
  <c r="H52" i="24"/>
  <c r="I52" i="24" s="1"/>
  <c r="E324" i="14"/>
  <c r="E170" i="14" s="1"/>
  <c r="AB171" i="15"/>
  <c r="Z494" i="13"/>
  <c r="G242" i="11"/>
  <c r="AB360" i="13"/>
  <c r="N408" i="13"/>
  <c r="N407" i="13" s="1"/>
  <c r="G409" i="13"/>
  <c r="G408" i="13" s="1"/>
  <c r="P407" i="13"/>
  <c r="P500" i="13" s="1"/>
  <c r="P507" i="13" s="1"/>
  <c r="AB424" i="13"/>
  <c r="O407" i="13"/>
  <c r="Z430" i="13"/>
  <c r="D432" i="13"/>
  <c r="D407" i="13" s="1"/>
  <c r="H424" i="13"/>
  <c r="I432" i="13"/>
  <c r="AB432" i="13"/>
  <c r="Z432" i="13" s="1"/>
  <c r="G432" i="13"/>
  <c r="E445" i="13"/>
  <c r="E442" i="13" s="1"/>
  <c r="T442" i="13"/>
  <c r="AB442" i="13"/>
  <c r="Z442" i="13" s="1"/>
  <c r="J452" i="13"/>
  <c r="J459" i="13"/>
  <c r="D477" i="13"/>
  <c r="D476" i="13" s="1"/>
  <c r="F477" i="13"/>
  <c r="F476" i="13" s="1"/>
  <c r="G491" i="13"/>
  <c r="G476" i="13" s="1"/>
  <c r="H7" i="14"/>
  <c r="K7" i="14"/>
  <c r="O407" i="15"/>
  <c r="S407" i="15"/>
  <c r="Z171" i="15"/>
  <c r="M61" i="15"/>
  <c r="E126" i="15"/>
  <c r="F127" i="15"/>
  <c r="F126" i="15" s="1"/>
  <c r="J147" i="15"/>
  <c r="E172" i="15"/>
  <c r="H172" i="15"/>
  <c r="W171" i="15"/>
  <c r="W500" i="15" s="1"/>
  <c r="I218" i="15"/>
  <c r="I171" i="15" s="1"/>
  <c r="T219" i="15"/>
  <c r="G235" i="15"/>
  <c r="H424" i="15"/>
  <c r="K424" i="15"/>
  <c r="K407" i="15" s="1"/>
  <c r="G425" i="15"/>
  <c r="G424" i="15" s="1"/>
  <c r="AA445" i="15"/>
  <c r="Z16" i="9"/>
  <c r="Z486" i="12"/>
  <c r="J486" i="12"/>
  <c r="J452" i="15"/>
  <c r="G18" i="9"/>
  <c r="K424" i="9"/>
  <c r="Z491" i="9"/>
  <c r="G491" i="9"/>
  <c r="M406" i="14"/>
  <c r="Z420" i="15"/>
  <c r="Z476" i="14"/>
  <c r="K7" i="9"/>
  <c r="Z8" i="9"/>
  <c r="Z14" i="9"/>
  <c r="Z22" i="9"/>
  <c r="G10" i="9"/>
  <c r="H39" i="9"/>
  <c r="L39" i="9"/>
  <c r="N39" i="9"/>
  <c r="H61" i="9"/>
  <c r="T61" i="9"/>
  <c r="M61" i="9"/>
  <c r="Z101" i="9"/>
  <c r="K103" i="9"/>
  <c r="K61" i="9" s="1"/>
  <c r="J117" i="9"/>
  <c r="H127" i="9"/>
  <c r="H126" i="9" s="1"/>
  <c r="N126" i="9"/>
  <c r="R126" i="9"/>
  <c r="AB126" i="9"/>
  <c r="M499" i="14"/>
  <c r="M506" i="14" s="1"/>
  <c r="S406" i="14"/>
  <c r="H194" i="27"/>
  <c r="Z368" i="12"/>
  <c r="Z218" i="13"/>
  <c r="G84" i="27"/>
  <c r="G83" i="27"/>
  <c r="I24" i="27"/>
  <c r="J165" i="27"/>
  <c r="G37" i="27"/>
  <c r="E360" i="13"/>
  <c r="E359" i="13" s="1"/>
  <c r="K325" i="14"/>
  <c r="K324" i="14" s="1"/>
  <c r="G344" i="14"/>
  <c r="J344" i="14"/>
  <c r="G350" i="14"/>
  <c r="J350" i="14"/>
  <c r="G354" i="14"/>
  <c r="D360" i="14"/>
  <c r="D359" i="14" s="1"/>
  <c r="T360" i="14"/>
  <c r="T359" i="14" s="1"/>
  <c r="AB360" i="14"/>
  <c r="AB359" i="14" s="1"/>
  <c r="Z359" i="14" s="1"/>
  <c r="J361" i="14"/>
  <c r="E407" i="14"/>
  <c r="E406" i="14" s="1"/>
  <c r="H407" i="14"/>
  <c r="H406" i="14" s="1"/>
  <c r="G408" i="14"/>
  <c r="G407" i="14" s="1"/>
  <c r="J415" i="14"/>
  <c r="Z490" i="14"/>
  <c r="G490" i="14"/>
  <c r="I8" i="15"/>
  <c r="Z27" i="15"/>
  <c r="I63" i="27"/>
  <c r="K406" i="14"/>
  <c r="J268" i="9"/>
  <c r="D7" i="11"/>
  <c r="D499" i="11" s="1"/>
  <c r="D502" i="11" s="1"/>
  <c r="Z159" i="15"/>
  <c r="H170" i="14"/>
  <c r="AA406" i="14"/>
  <c r="G252" i="12"/>
  <c r="Z427" i="12"/>
  <c r="Z98" i="14"/>
  <c r="S499" i="14"/>
  <c r="S506" i="14" s="1"/>
  <c r="Z326" i="15"/>
  <c r="AB361" i="15"/>
  <c r="AB360" i="15" s="1"/>
  <c r="F7" i="11"/>
  <c r="E60" i="13"/>
  <c r="Z498" i="13"/>
  <c r="I21" i="23"/>
  <c r="H18" i="23"/>
  <c r="H15" i="23" s="1"/>
  <c r="T218" i="15"/>
  <c r="AA170" i="11"/>
  <c r="Z171" i="11"/>
  <c r="J399" i="12"/>
  <c r="K360" i="12"/>
  <c r="K359" i="12" s="1"/>
  <c r="H441" i="14"/>
  <c r="G444" i="14"/>
  <c r="G441" i="14" s="1"/>
  <c r="J189" i="15"/>
  <c r="T217" i="11"/>
  <c r="I62" i="9"/>
  <c r="G172" i="14"/>
  <c r="G252" i="14"/>
  <c r="O60" i="14"/>
  <c r="Z168" i="15"/>
  <c r="L172" i="15"/>
  <c r="K203" i="15"/>
  <c r="K172" i="15" s="1"/>
  <c r="G253" i="15"/>
  <c r="Z276" i="15"/>
  <c r="Z286" i="15"/>
  <c r="J339" i="15"/>
  <c r="J351" i="15"/>
  <c r="K355" i="15"/>
  <c r="J355" i="15" s="1"/>
  <c r="H361" i="15"/>
  <c r="H360" i="15" s="1"/>
  <c r="Z85" i="9"/>
  <c r="G96" i="9"/>
  <c r="G409" i="9"/>
  <c r="G416" i="9"/>
  <c r="F432" i="9"/>
  <c r="K432" i="9"/>
  <c r="K407" i="9" s="1"/>
  <c r="J487" i="9"/>
  <c r="G128" i="11"/>
  <c r="J158" i="11"/>
  <c r="J125" i="11" s="1"/>
  <c r="J451" i="11"/>
  <c r="G490" i="12"/>
  <c r="N39" i="14"/>
  <c r="G128" i="14"/>
  <c r="T189" i="15"/>
  <c r="G189" i="15"/>
  <c r="G172" i="15" s="1"/>
  <c r="D325" i="15"/>
  <c r="E361" i="15"/>
  <c r="E360" i="15" s="1"/>
  <c r="E408" i="15"/>
  <c r="J63" i="9"/>
  <c r="Z173" i="9"/>
  <c r="G173" i="9"/>
  <c r="J208" i="9"/>
  <c r="Z325" i="9"/>
  <c r="J345" i="9"/>
  <c r="Z351" i="9"/>
  <c r="K355" i="9"/>
  <c r="J355" i="9" s="1"/>
  <c r="D172" i="9"/>
  <c r="K325" i="9"/>
  <c r="D407" i="9"/>
  <c r="Q406" i="12"/>
  <c r="Q499" i="12" s="1"/>
  <c r="Q506" i="12" s="1"/>
  <c r="Z234" i="14"/>
  <c r="G234" i="14"/>
  <c r="D39" i="9"/>
  <c r="E286" i="9"/>
  <c r="Z400" i="9"/>
  <c r="F127" i="9"/>
  <c r="F39" i="9"/>
  <c r="E408" i="9"/>
  <c r="H408" i="9"/>
  <c r="N407" i="9"/>
  <c r="Z409" i="9"/>
  <c r="P407" i="9"/>
  <c r="R407" i="9"/>
  <c r="E424" i="9"/>
  <c r="H424" i="9"/>
  <c r="T424" i="9"/>
  <c r="T407" i="9" s="1"/>
  <c r="AB424" i="9"/>
  <c r="J430" i="9"/>
  <c r="Z430" i="9"/>
  <c r="Z433" i="9"/>
  <c r="D442" i="9"/>
  <c r="F442" i="9"/>
  <c r="I7" i="9"/>
  <c r="I476" i="9"/>
  <c r="Z498" i="9"/>
  <c r="E7" i="11"/>
  <c r="I7" i="11"/>
  <c r="T7" i="11"/>
  <c r="AB7" i="11"/>
  <c r="Z7" i="11" s="1"/>
  <c r="Z10" i="11"/>
  <c r="Z16" i="11"/>
  <c r="Z24" i="11"/>
  <c r="J18" i="11"/>
  <c r="F39" i="11"/>
  <c r="I39" i="11"/>
  <c r="M39" i="11"/>
  <c r="M499" i="11" s="1"/>
  <c r="M506" i="11" s="1"/>
  <c r="O39" i="11"/>
  <c r="T39" i="11"/>
  <c r="AB39" i="11"/>
  <c r="Z39" i="11" s="1"/>
  <c r="E39" i="11"/>
  <c r="Z58" i="11"/>
  <c r="I126" i="11"/>
  <c r="I125" i="11" s="1"/>
  <c r="Z172" i="11"/>
  <c r="T188" i="11"/>
  <c r="T171" i="11" s="1"/>
  <c r="T170" i="11" s="1"/>
  <c r="J207" i="11"/>
  <c r="Z218" i="11"/>
  <c r="G218" i="11"/>
  <c r="J238" i="11"/>
  <c r="J344" i="11"/>
  <c r="Z350" i="11"/>
  <c r="F360" i="11"/>
  <c r="F359" i="11" s="1"/>
  <c r="T360" i="11"/>
  <c r="T359" i="11" s="1"/>
  <c r="G372" i="11"/>
  <c r="G375" i="11"/>
  <c r="G384" i="11"/>
  <c r="J372" i="11"/>
  <c r="J368" i="11"/>
  <c r="I407" i="11"/>
  <c r="I406" i="11" s="1"/>
  <c r="N407" i="11"/>
  <c r="G408" i="11"/>
  <c r="G407" i="11" s="1"/>
  <c r="Q406" i="11"/>
  <c r="I441" i="11"/>
  <c r="F441" i="11"/>
  <c r="G467" i="11"/>
  <c r="G441" i="11" s="1"/>
  <c r="J458" i="11"/>
  <c r="E476" i="11"/>
  <c r="E475" i="11" s="1"/>
  <c r="Z490" i="11"/>
  <c r="T7" i="12"/>
  <c r="AB7" i="12"/>
  <c r="E39" i="12"/>
  <c r="G116" i="12"/>
  <c r="D126" i="12"/>
  <c r="D125" i="12" s="1"/>
  <c r="I126" i="12"/>
  <c r="I125" i="12" s="1"/>
  <c r="J158" i="12"/>
  <c r="J203" i="12"/>
  <c r="J205" i="12"/>
  <c r="J209" i="12"/>
  <c r="J211" i="12"/>
  <c r="J213" i="12"/>
  <c r="U217" i="12"/>
  <c r="U170" i="12" s="1"/>
  <c r="U499" i="12" s="1"/>
  <c r="W217" i="12"/>
  <c r="G218" i="12"/>
  <c r="G344" i="12"/>
  <c r="J344" i="12"/>
  <c r="F360" i="12"/>
  <c r="F359" i="12" s="1"/>
  <c r="Z361" i="12"/>
  <c r="J368" i="12"/>
  <c r="G384" i="12"/>
  <c r="J388" i="12"/>
  <c r="R406" i="12"/>
  <c r="I407" i="12"/>
  <c r="I406" i="12" s="1"/>
  <c r="AA423" i="12"/>
  <c r="AA406" i="12" s="1"/>
  <c r="Z406" i="12" s="1"/>
  <c r="G424" i="12"/>
  <c r="G423" i="12" s="1"/>
  <c r="Z431" i="12"/>
  <c r="Z435" i="12"/>
  <c r="E441" i="12"/>
  <c r="T441" i="12"/>
  <c r="J467" i="12"/>
  <c r="H475" i="12"/>
  <c r="Z478" i="12"/>
  <c r="G478" i="12"/>
  <c r="G476" i="12" s="1"/>
  <c r="G475" i="12" s="1"/>
  <c r="Z481" i="12"/>
  <c r="J490" i="12"/>
  <c r="Z497" i="12"/>
  <c r="D7" i="13"/>
  <c r="F7" i="13"/>
  <c r="I7" i="13"/>
  <c r="T7" i="13"/>
  <c r="AB7" i="13"/>
  <c r="Z7" i="13" s="1"/>
  <c r="F39" i="13"/>
  <c r="I39" i="13"/>
  <c r="I61" i="13"/>
  <c r="G62" i="13"/>
  <c r="G61" i="13" s="1"/>
  <c r="G60" i="13" s="1"/>
  <c r="J84" i="13"/>
  <c r="J61" i="13" s="1"/>
  <c r="AB102" i="13"/>
  <c r="AB60" i="13" s="1"/>
  <c r="Z60" i="13" s="1"/>
  <c r="K102" i="13"/>
  <c r="K60" i="13" s="1"/>
  <c r="J116" i="13"/>
  <c r="G126" i="13"/>
  <c r="F126" i="13"/>
  <c r="F125" i="13" s="1"/>
  <c r="AB125" i="13"/>
  <c r="Z125" i="13" s="1"/>
  <c r="Z172" i="13"/>
  <c r="J204" i="13"/>
  <c r="J206" i="13"/>
  <c r="J210" i="13"/>
  <c r="J212" i="13"/>
  <c r="J214" i="13"/>
  <c r="U217" i="13"/>
  <c r="U170" i="13" s="1"/>
  <c r="U500" i="13" s="1"/>
  <c r="W217" i="13"/>
  <c r="W170" i="13" s="1"/>
  <c r="W500" i="13" s="1"/>
  <c r="G344" i="13"/>
  <c r="J344" i="13"/>
  <c r="K354" i="13"/>
  <c r="J354" i="13" s="1"/>
  <c r="F360" i="13"/>
  <c r="F359" i="13" s="1"/>
  <c r="J369" i="13"/>
  <c r="G385" i="13"/>
  <c r="J385" i="13"/>
  <c r="G395" i="13"/>
  <c r="G400" i="13"/>
  <c r="I408" i="13"/>
  <c r="T408" i="13"/>
  <c r="AB408" i="13"/>
  <c r="K424" i="13"/>
  <c r="H432" i="13"/>
  <c r="K432" i="13"/>
  <c r="D445" i="13"/>
  <c r="D442" i="13" s="1"/>
  <c r="F445" i="13"/>
  <c r="F442" i="13" s="1"/>
  <c r="K445" i="13"/>
  <c r="K442" i="13" s="1"/>
  <c r="G459" i="13"/>
  <c r="J468" i="13"/>
  <c r="I476" i="13"/>
  <c r="T476" i="13"/>
  <c r="AB476" i="13"/>
  <c r="Z487" i="13"/>
  <c r="J491" i="13"/>
  <c r="D7" i="14"/>
  <c r="F7" i="14"/>
  <c r="I7" i="14"/>
  <c r="J10" i="14"/>
  <c r="Z14" i="14"/>
  <c r="J18" i="14"/>
  <c r="F39" i="14"/>
  <c r="I39" i="14"/>
  <c r="L39" i="14"/>
  <c r="G39" i="14"/>
  <c r="Z53" i="14"/>
  <c r="J53" i="14"/>
  <c r="J39" i="14" s="1"/>
  <c r="Z58" i="14"/>
  <c r="J62" i="14"/>
  <c r="L60" i="14"/>
  <c r="E125" i="14"/>
  <c r="F126" i="14"/>
  <c r="F125" i="14" s="1"/>
  <c r="J128" i="14"/>
  <c r="J126" i="14" s="1"/>
  <c r="T172" i="14"/>
  <c r="L406" i="14"/>
  <c r="R406" i="14"/>
  <c r="K61" i="15"/>
  <c r="J273" i="14"/>
  <c r="G275" i="14"/>
  <c r="J276" i="14"/>
  <c r="G279" i="14"/>
  <c r="D324" i="14"/>
  <c r="D170" i="14" s="1"/>
  <c r="D499" i="14" s="1"/>
  <c r="D502" i="14" s="1"/>
  <c r="F324" i="14"/>
  <c r="F170" i="14" s="1"/>
  <c r="I324" i="14"/>
  <c r="I170" i="14" s="1"/>
  <c r="L324" i="14"/>
  <c r="N324" i="14"/>
  <c r="R324" i="14"/>
  <c r="AB324" i="14"/>
  <c r="AB170" i="14" s="1"/>
  <c r="E360" i="14"/>
  <c r="E359" i="14" s="1"/>
  <c r="J368" i="14"/>
  <c r="G372" i="14"/>
  <c r="G375" i="14"/>
  <c r="G384" i="14"/>
  <c r="J384" i="14"/>
  <c r="P406" i="14"/>
  <c r="N407" i="14"/>
  <c r="N406" i="14" s="1"/>
  <c r="G424" i="14"/>
  <c r="G423" i="14" s="1"/>
  <c r="J429" i="14"/>
  <c r="I441" i="14"/>
  <c r="K444" i="14"/>
  <c r="K441" i="14" s="1"/>
  <c r="E476" i="14"/>
  <c r="E475" i="14" s="1"/>
  <c r="H475" i="14"/>
  <c r="Z494" i="14"/>
  <c r="E8" i="15"/>
  <c r="H8" i="15"/>
  <c r="Z9" i="15"/>
  <c r="Z17" i="15"/>
  <c r="Z19" i="15"/>
  <c r="G19" i="15"/>
  <c r="Z25" i="15"/>
  <c r="G27" i="15"/>
  <c r="J27" i="15"/>
  <c r="N40" i="15"/>
  <c r="T40" i="15"/>
  <c r="AB40" i="15"/>
  <c r="Z40" i="15" s="1"/>
  <c r="D62" i="15"/>
  <c r="D61" i="15" s="1"/>
  <c r="F62" i="15"/>
  <c r="F61" i="15" s="1"/>
  <c r="I62" i="15"/>
  <c r="T62" i="15"/>
  <c r="T61" i="15" s="1"/>
  <c r="AB62" i="15"/>
  <c r="G85" i="15"/>
  <c r="J85" i="15"/>
  <c r="J62" i="15" s="1"/>
  <c r="Z96" i="15"/>
  <c r="L61" i="15"/>
  <c r="N61" i="15"/>
  <c r="R61" i="15"/>
  <c r="Z103" i="15"/>
  <c r="Z117" i="15"/>
  <c r="G117" i="15"/>
  <c r="N126" i="15"/>
  <c r="R126" i="15"/>
  <c r="D127" i="15"/>
  <c r="D126" i="15" s="1"/>
  <c r="I126" i="15"/>
  <c r="AB126" i="15"/>
  <c r="Z126" i="15" s="1"/>
  <c r="J129" i="15"/>
  <c r="J127" i="15" s="1"/>
  <c r="J159" i="15"/>
  <c r="V171" i="15"/>
  <c r="V500" i="15" s="1"/>
  <c r="F172" i="15"/>
  <c r="Z173" i="15"/>
  <c r="J208" i="15"/>
  <c r="J214" i="15"/>
  <c r="D218" i="15"/>
  <c r="F218" i="15"/>
  <c r="H218" i="15"/>
  <c r="J268" i="15"/>
  <c r="J269" i="15"/>
  <c r="J274" i="15"/>
  <c r="J275" i="15"/>
  <c r="H286" i="15"/>
  <c r="F325" i="15"/>
  <c r="G339" i="15"/>
  <c r="G345" i="15"/>
  <c r="J345" i="15"/>
  <c r="I361" i="15"/>
  <c r="T361" i="15"/>
  <c r="T360" i="15" s="1"/>
  <c r="I408" i="15"/>
  <c r="N407" i="15"/>
  <c r="T424" i="15"/>
  <c r="T407" i="15" s="1"/>
  <c r="AB424" i="15"/>
  <c r="D432" i="15"/>
  <c r="D407" i="15" s="1"/>
  <c r="I442" i="15"/>
  <c r="K442" i="15"/>
  <c r="G468" i="15"/>
  <c r="G442" i="15" s="1"/>
  <c r="I477" i="15"/>
  <c r="I476" i="15" s="1"/>
  <c r="T477" i="15"/>
  <c r="T476" i="15" s="1"/>
  <c r="AB477" i="15"/>
  <c r="AB476" i="15" s="1"/>
  <c r="G479" i="15"/>
  <c r="G477" i="15" s="1"/>
  <c r="Z482" i="15"/>
  <c r="Z495" i="15"/>
  <c r="Z498" i="15"/>
  <c r="G26" i="27"/>
  <c r="J210" i="11"/>
  <c r="G40" i="9"/>
  <c r="Z429" i="11"/>
  <c r="Z158" i="14"/>
  <c r="G158" i="14"/>
  <c r="G188" i="14"/>
  <c r="J388" i="14"/>
  <c r="I407" i="14"/>
  <c r="Z54" i="15"/>
  <c r="J40" i="9"/>
  <c r="Z481" i="11"/>
  <c r="Z266" i="14"/>
  <c r="T188" i="12"/>
  <c r="T171" i="12" s="1"/>
  <c r="G188" i="12"/>
  <c r="G171" i="12" s="1"/>
  <c r="Z16" i="13"/>
  <c r="G76" i="23"/>
  <c r="G42" i="27"/>
  <c r="G53" i="9"/>
  <c r="G83" i="24"/>
  <c r="Z117" i="9"/>
  <c r="G117" i="9"/>
  <c r="Z129" i="9"/>
  <c r="G129" i="9"/>
  <c r="Z203" i="9"/>
  <c r="J212" i="9"/>
  <c r="J214" i="9"/>
  <c r="Z219" i="9"/>
  <c r="G219" i="9"/>
  <c r="J459" i="9"/>
  <c r="J40" i="11"/>
  <c r="Z53" i="11"/>
  <c r="G53" i="11"/>
  <c r="J62" i="11"/>
  <c r="G468" i="13"/>
  <c r="G442" i="13" s="1"/>
  <c r="G394" i="14"/>
  <c r="G235" i="9"/>
  <c r="G243" i="9"/>
  <c r="J277" i="9"/>
  <c r="G286" i="9"/>
  <c r="Z494" i="9"/>
  <c r="Z18" i="11"/>
  <c r="Z432" i="11"/>
  <c r="J490" i="11"/>
  <c r="J62" i="12"/>
  <c r="J95" i="12"/>
  <c r="Z98" i="12"/>
  <c r="T228" i="12"/>
  <c r="G238" i="12"/>
  <c r="T242" i="12"/>
  <c r="Z494" i="12"/>
  <c r="J104" i="13"/>
  <c r="J102" i="13" s="1"/>
  <c r="T202" i="13"/>
  <c r="T171" i="13" s="1"/>
  <c r="T170" i="13" s="1"/>
  <c r="K202" i="13"/>
  <c r="Z24" i="14"/>
  <c r="G26" i="14"/>
  <c r="Z26" i="14"/>
  <c r="Z128" i="14"/>
  <c r="G171" i="14"/>
  <c r="Z172" i="14"/>
  <c r="T188" i="14"/>
  <c r="J252" i="14"/>
  <c r="J338" i="14"/>
  <c r="J324" i="14" s="1"/>
  <c r="J424" i="14"/>
  <c r="G159" i="15"/>
  <c r="J362" i="15"/>
  <c r="G94" i="27"/>
  <c r="G98" i="27"/>
  <c r="Z172" i="9"/>
  <c r="J270" i="9"/>
  <c r="J271" i="9"/>
  <c r="J272" i="9"/>
  <c r="Z98" i="11"/>
  <c r="Z100" i="11"/>
  <c r="J375" i="11"/>
  <c r="Z399" i="11"/>
  <c r="J431" i="11"/>
  <c r="Z451" i="11"/>
  <c r="R60" i="12"/>
  <c r="Z116" i="13"/>
  <c r="J273" i="13"/>
  <c r="Z433" i="13"/>
  <c r="J479" i="13"/>
  <c r="J477" i="13" s="1"/>
  <c r="Z202" i="14"/>
  <c r="J408" i="14"/>
  <c r="Z280" i="15"/>
  <c r="J373" i="15"/>
  <c r="J416" i="15"/>
  <c r="J408" i="15" s="1"/>
  <c r="J24" i="27"/>
  <c r="Z159" i="9"/>
  <c r="K7" i="11"/>
  <c r="J209" i="11"/>
  <c r="J384" i="11"/>
  <c r="G431" i="11"/>
  <c r="Z7" i="12"/>
  <c r="J84" i="12"/>
  <c r="G95" i="12"/>
  <c r="Z128" i="12"/>
  <c r="J146" i="12"/>
  <c r="J206" i="12"/>
  <c r="Z18" i="13"/>
  <c r="E324" i="13"/>
  <c r="E170" i="13" s="1"/>
  <c r="Z369" i="13"/>
  <c r="Z400" i="13"/>
  <c r="J425" i="13"/>
  <c r="J424" i="13" s="1"/>
  <c r="Z439" i="13"/>
  <c r="Z100" i="14"/>
  <c r="Z101" i="15"/>
  <c r="Z351" i="15"/>
  <c r="Z355" i="15"/>
  <c r="Z491" i="15"/>
  <c r="G491" i="15"/>
  <c r="G476" i="15" s="1"/>
  <c r="E361" i="9"/>
  <c r="E360" i="9" s="1"/>
  <c r="E324" i="11"/>
  <c r="E170" i="11" s="1"/>
  <c r="E432" i="13"/>
  <c r="E407" i="13" s="1"/>
  <c r="E433" i="9"/>
  <c r="E432" i="9" s="1"/>
  <c r="E407" i="9" s="1"/>
  <c r="I80" i="23"/>
  <c r="I79" i="23" s="1"/>
  <c r="I78" i="23" s="1"/>
  <c r="I77" i="23" s="1"/>
  <c r="J53" i="9"/>
  <c r="J39" i="9" s="1"/>
  <c r="Z59" i="9"/>
  <c r="J468" i="9"/>
  <c r="N60" i="11"/>
  <c r="J313" i="11"/>
  <c r="G338" i="11"/>
  <c r="J338" i="11"/>
  <c r="J388" i="11"/>
  <c r="G399" i="11"/>
  <c r="E431" i="11"/>
  <c r="E406" i="11" s="1"/>
  <c r="Z435" i="11"/>
  <c r="Z494" i="11"/>
  <c r="Z497" i="11"/>
  <c r="I7" i="12"/>
  <c r="G146" i="12"/>
  <c r="AA407" i="13"/>
  <c r="G147" i="9"/>
  <c r="Z168" i="9"/>
  <c r="J189" i="9"/>
  <c r="T203" i="9"/>
  <c r="T172" i="9" s="1"/>
  <c r="J205" i="9"/>
  <c r="J207" i="9"/>
  <c r="J209" i="9"/>
  <c r="J211" i="9"/>
  <c r="J213" i="9"/>
  <c r="J215" i="9"/>
  <c r="J219" i="9"/>
  <c r="J229" i="9"/>
  <c r="J239" i="9"/>
  <c r="J253" i="9"/>
  <c r="Z267" i="9"/>
  <c r="J274" i="9"/>
  <c r="Z276" i="9"/>
  <c r="J314" i="9"/>
  <c r="J286" i="9" s="1"/>
  <c r="F424" i="9"/>
  <c r="G425" i="9"/>
  <c r="G424" i="9" s="1"/>
  <c r="G476" i="9"/>
  <c r="Z487" i="9"/>
  <c r="Z14" i="11"/>
  <c r="Z22" i="11"/>
  <c r="Z40" i="11"/>
  <c r="G126" i="11"/>
  <c r="Z128" i="11"/>
  <c r="G158" i="11"/>
  <c r="T60" i="12"/>
  <c r="J188" i="12"/>
  <c r="J171" i="12" s="1"/>
  <c r="J267" i="12"/>
  <c r="J268" i="12"/>
  <c r="J271" i="12"/>
  <c r="F126" i="12"/>
  <c r="F125" i="12" s="1"/>
  <c r="J424" i="12"/>
  <c r="J423" i="12" s="1"/>
  <c r="Z22" i="13"/>
  <c r="Z100" i="13"/>
  <c r="Y170" i="13"/>
  <c r="Y500" i="13" s="1"/>
  <c r="G228" i="13"/>
  <c r="Z279" i="13"/>
  <c r="J313" i="13"/>
  <c r="J285" i="13" s="1"/>
  <c r="J373" i="13"/>
  <c r="M125" i="13"/>
  <c r="J487" i="13"/>
  <c r="Z491" i="13"/>
  <c r="Z10" i="14"/>
  <c r="G10" i="14"/>
  <c r="J146" i="14"/>
  <c r="J158" i="14"/>
  <c r="T202" i="14"/>
  <c r="J206" i="14"/>
  <c r="J208" i="14"/>
  <c r="J210" i="14"/>
  <c r="Z361" i="14"/>
  <c r="I406" i="14"/>
  <c r="I499" i="14" s="1"/>
  <c r="I502" i="14" s="1"/>
  <c r="Z497" i="14"/>
  <c r="Z11" i="15"/>
  <c r="J276" i="15"/>
  <c r="G280" i="15"/>
  <c r="J369" i="15"/>
  <c r="G373" i="15"/>
  <c r="J376" i="15"/>
  <c r="J432" i="15"/>
  <c r="Z436" i="15"/>
  <c r="E436" i="15"/>
  <c r="E432" i="15" s="1"/>
  <c r="E407" i="15" s="1"/>
  <c r="G459" i="15"/>
  <c r="Z474" i="15"/>
  <c r="H477" i="15"/>
  <c r="H476" i="15" s="1"/>
  <c r="AA477" i="15"/>
  <c r="G234" i="12"/>
  <c r="G375" i="12"/>
  <c r="G394" i="12"/>
  <c r="Z408" i="12"/>
  <c r="G408" i="12"/>
  <c r="G407" i="12" s="1"/>
  <c r="G406" i="12" s="1"/>
  <c r="Z8" i="13"/>
  <c r="Z14" i="13"/>
  <c r="Z58" i="13"/>
  <c r="T60" i="13"/>
  <c r="J205" i="13"/>
  <c r="G266" i="14"/>
  <c r="J269" i="14"/>
  <c r="J313" i="14"/>
  <c r="J285" i="14" s="1"/>
  <c r="Z424" i="14"/>
  <c r="Z427" i="14"/>
  <c r="Z473" i="14"/>
  <c r="G478" i="14"/>
  <c r="G476" i="14" s="1"/>
  <c r="Z99" i="15"/>
  <c r="Y500" i="15"/>
  <c r="J209" i="15"/>
  <c r="AB407" i="15"/>
  <c r="Z407" i="15" s="1"/>
  <c r="J425" i="15"/>
  <c r="J424" i="15" s="1"/>
  <c r="J487" i="15"/>
  <c r="J491" i="15"/>
  <c r="I407" i="15"/>
  <c r="Z218" i="9"/>
  <c r="O61" i="9"/>
  <c r="Y500" i="9"/>
  <c r="AB171" i="9"/>
  <c r="Z171" i="9" s="1"/>
  <c r="J210" i="9"/>
  <c r="J243" i="9"/>
  <c r="Z355" i="9"/>
  <c r="D62" i="9"/>
  <c r="D61" i="9" s="1"/>
  <c r="E172" i="9"/>
  <c r="Z369" i="9"/>
  <c r="J373" i="9"/>
  <c r="J385" i="9"/>
  <c r="J389" i="9"/>
  <c r="F62" i="9"/>
  <c r="F61" i="9" s="1"/>
  <c r="Q407" i="9"/>
  <c r="Q500" i="9" s="1"/>
  <c r="Q507" i="9" s="1"/>
  <c r="Z420" i="9"/>
  <c r="I218" i="9"/>
  <c r="J479" i="9"/>
  <c r="J477" i="9" s="1"/>
  <c r="H7" i="9"/>
  <c r="T7" i="9"/>
  <c r="AB7" i="9"/>
  <c r="Z7" i="9" s="1"/>
  <c r="Z10" i="9"/>
  <c r="G7" i="9"/>
  <c r="Z63" i="9"/>
  <c r="J85" i="9"/>
  <c r="G85" i="9"/>
  <c r="G62" i="9" s="1"/>
  <c r="J96" i="9"/>
  <c r="Z144" i="9"/>
  <c r="Z147" i="9"/>
  <c r="J147" i="9"/>
  <c r="J159" i="9"/>
  <c r="D325" i="9"/>
  <c r="E62" i="9"/>
  <c r="Z425" i="9"/>
  <c r="J425" i="9"/>
  <c r="J424" i="9" s="1"/>
  <c r="G433" i="9"/>
  <c r="G432" i="9" s="1"/>
  <c r="Z436" i="9"/>
  <c r="I408" i="9"/>
  <c r="Z158" i="11"/>
  <c r="J208" i="11"/>
  <c r="J213" i="11"/>
  <c r="G266" i="11"/>
  <c r="J274" i="11"/>
  <c r="G275" i="11"/>
  <c r="Z285" i="11"/>
  <c r="G394" i="11"/>
  <c r="Z478" i="11"/>
  <c r="G486" i="11"/>
  <c r="J486" i="11"/>
  <c r="Z493" i="11"/>
  <c r="L125" i="11"/>
  <c r="D7" i="12"/>
  <c r="H7" i="12"/>
  <c r="O60" i="12"/>
  <c r="O499" i="12" s="1"/>
  <c r="O506" i="12" s="1"/>
  <c r="Z143" i="12"/>
  <c r="Y170" i="12"/>
  <c r="Y499" i="12" s="1"/>
  <c r="J238" i="12"/>
  <c r="J269" i="12"/>
  <c r="J270" i="12"/>
  <c r="J273" i="12"/>
  <c r="F171" i="12"/>
  <c r="Z350" i="12"/>
  <c r="G388" i="12"/>
  <c r="E406" i="12"/>
  <c r="H406" i="12"/>
  <c r="F60" i="13"/>
  <c r="F500" i="13" s="1"/>
  <c r="O125" i="13"/>
  <c r="Z468" i="13"/>
  <c r="J95" i="14"/>
  <c r="Z116" i="14"/>
  <c r="Z171" i="14"/>
  <c r="J203" i="14"/>
  <c r="J270" i="14"/>
  <c r="J271" i="14"/>
  <c r="Z275" i="14"/>
  <c r="J423" i="14"/>
  <c r="M500" i="15"/>
  <c r="M507" i="15" s="1"/>
  <c r="Q500" i="15"/>
  <c r="Q507" i="15" s="1"/>
  <c r="J96" i="15"/>
  <c r="Z129" i="15"/>
  <c r="S499" i="11"/>
  <c r="S506" i="11" s="1"/>
  <c r="Z8" i="11"/>
  <c r="J26" i="11"/>
  <c r="G39" i="11"/>
  <c r="J53" i="11"/>
  <c r="J39" i="11" s="1"/>
  <c r="J95" i="11"/>
  <c r="Z143" i="11"/>
  <c r="U170" i="11"/>
  <c r="U499" i="11" s="1"/>
  <c r="J218" i="11"/>
  <c r="G354" i="11"/>
  <c r="G361" i="11"/>
  <c r="Z361" i="11"/>
  <c r="J424" i="11"/>
  <c r="J423" i="11" s="1"/>
  <c r="J406" i="11" s="1"/>
  <c r="Z467" i="11"/>
  <c r="Z24" i="12"/>
  <c r="G26" i="12"/>
  <c r="G7" i="12" s="1"/>
  <c r="Z40" i="12"/>
  <c r="Z53" i="12"/>
  <c r="Z58" i="12"/>
  <c r="N60" i="12"/>
  <c r="J104" i="12"/>
  <c r="J102" i="12" s="1"/>
  <c r="J116" i="12"/>
  <c r="G128" i="12"/>
  <c r="G126" i="12" s="1"/>
  <c r="G125" i="12" s="1"/>
  <c r="J214" i="12"/>
  <c r="X170" i="12"/>
  <c r="X499" i="12" s="1"/>
  <c r="F406" i="12"/>
  <c r="J415" i="12"/>
  <c r="J407" i="12" s="1"/>
  <c r="J95" i="13"/>
  <c r="Z98" i="13"/>
  <c r="J128" i="13"/>
  <c r="J126" i="13" s="1"/>
  <c r="J146" i="13"/>
  <c r="G146" i="13"/>
  <c r="G275" i="13"/>
  <c r="G338" i="13"/>
  <c r="Q125" i="13"/>
  <c r="Q407" i="13"/>
  <c r="R499" i="14"/>
  <c r="R506" i="14" s="1"/>
  <c r="Z432" i="14"/>
  <c r="Z435" i="14"/>
  <c r="Z451" i="14"/>
  <c r="J478" i="14"/>
  <c r="J476" i="14" s="1"/>
  <c r="J19" i="15"/>
  <c r="T203" i="15"/>
  <c r="J203" i="15" s="1"/>
  <c r="J172" i="15" s="1"/>
  <c r="J235" i="15"/>
  <c r="G267" i="15"/>
  <c r="Z267" i="15"/>
  <c r="F408" i="15"/>
  <c r="G436" i="15"/>
  <c r="Z203" i="15"/>
  <c r="J204" i="15"/>
  <c r="J206" i="15"/>
  <c r="J212" i="15"/>
  <c r="G355" i="15"/>
  <c r="Z416" i="15"/>
  <c r="L407" i="15"/>
  <c r="L500" i="15" s="1"/>
  <c r="L507" i="15" s="1"/>
  <c r="Z425" i="15"/>
  <c r="Z428" i="15"/>
  <c r="Z430" i="15"/>
  <c r="Z439" i="15"/>
  <c r="J468" i="15"/>
  <c r="D477" i="15"/>
  <c r="D476" i="15" s="1"/>
  <c r="F477" i="15"/>
  <c r="F476" i="15" s="1"/>
  <c r="I148" i="24"/>
  <c r="G147" i="24"/>
  <c r="J217" i="12"/>
  <c r="AA476" i="13"/>
  <c r="Z477" i="13"/>
  <c r="Z407" i="11"/>
  <c r="AA406" i="11"/>
  <c r="Z406" i="11" s="1"/>
  <c r="J266" i="14"/>
  <c r="T217" i="14"/>
  <c r="G50" i="24"/>
  <c r="G45" i="24" s="1"/>
  <c r="I73" i="23"/>
  <c r="G48" i="27"/>
  <c r="K423" i="11"/>
  <c r="K406" i="11" s="1"/>
  <c r="Z360" i="14"/>
  <c r="Z126" i="9"/>
  <c r="Z60" i="11"/>
  <c r="G127" i="9"/>
  <c r="J228" i="11"/>
  <c r="Z324" i="11"/>
  <c r="N406" i="11"/>
  <c r="E60" i="12"/>
  <c r="S500" i="9"/>
  <c r="S507" i="9" s="1"/>
  <c r="L61" i="9"/>
  <c r="O500" i="9"/>
  <c r="O507" i="9" s="1"/>
  <c r="R61" i="9"/>
  <c r="H171" i="9"/>
  <c r="J218" i="9"/>
  <c r="D218" i="9"/>
  <c r="D127" i="9"/>
  <c r="D126" i="9" s="1"/>
  <c r="D7" i="9"/>
  <c r="E325" i="9"/>
  <c r="E218" i="9"/>
  <c r="E61" i="9"/>
  <c r="E39" i="9"/>
  <c r="E7" i="9"/>
  <c r="F361" i="9"/>
  <c r="F360" i="9" s="1"/>
  <c r="F286" i="9"/>
  <c r="F218" i="9"/>
  <c r="AA408" i="9"/>
  <c r="AA407" i="9" s="1"/>
  <c r="Z442" i="9"/>
  <c r="I432" i="9"/>
  <c r="I424" i="9"/>
  <c r="I361" i="9"/>
  <c r="I172" i="9"/>
  <c r="I171" i="9" s="1"/>
  <c r="I39" i="9"/>
  <c r="J495" i="9"/>
  <c r="J494" i="9" s="1"/>
  <c r="Q499" i="11"/>
  <c r="Q506" i="11" s="1"/>
  <c r="G26" i="11"/>
  <c r="G7" i="11" s="1"/>
  <c r="R60" i="11"/>
  <c r="R499" i="11" s="1"/>
  <c r="R506" i="11" s="1"/>
  <c r="J242" i="11"/>
  <c r="Z266" i="11"/>
  <c r="J269" i="11"/>
  <c r="J273" i="11"/>
  <c r="O406" i="11"/>
  <c r="O499" i="11" s="1"/>
  <c r="O506" i="11" s="1"/>
  <c r="P406" i="11"/>
  <c r="P499" i="11" s="1"/>
  <c r="P506" i="11" s="1"/>
  <c r="Z473" i="11"/>
  <c r="AA476" i="11"/>
  <c r="G476" i="11"/>
  <c r="G475" i="11" s="1"/>
  <c r="J478" i="11"/>
  <c r="J476" i="11" s="1"/>
  <c r="J475" i="11" s="1"/>
  <c r="Z486" i="11"/>
  <c r="J494" i="11"/>
  <c r="J493" i="11" s="1"/>
  <c r="E7" i="12"/>
  <c r="Z16" i="12"/>
  <c r="Z22" i="12"/>
  <c r="J18" i="12"/>
  <c r="J26" i="12"/>
  <c r="J53" i="12"/>
  <c r="J39" i="12" s="1"/>
  <c r="Z62" i="12"/>
  <c r="G62" i="12"/>
  <c r="G84" i="12"/>
  <c r="Z100" i="12"/>
  <c r="Z116" i="12"/>
  <c r="J128" i="12"/>
  <c r="Z158" i="12"/>
  <c r="W170" i="12"/>
  <c r="W499" i="12" s="1"/>
  <c r="Z202" i="12"/>
  <c r="J207" i="12"/>
  <c r="G266" i="12"/>
  <c r="G275" i="12"/>
  <c r="D171" i="12"/>
  <c r="D170" i="12" s="1"/>
  <c r="L406" i="12"/>
  <c r="L499" i="12" s="1"/>
  <c r="L506" i="12" s="1"/>
  <c r="T406" i="12"/>
  <c r="G451" i="12"/>
  <c r="J458" i="12"/>
  <c r="J444" i="12" s="1"/>
  <c r="J441" i="12" s="1"/>
  <c r="J478" i="12"/>
  <c r="J476" i="12" s="1"/>
  <c r="J475" i="12" s="1"/>
  <c r="P499" i="14"/>
  <c r="P506" i="14" s="1"/>
  <c r="Z18" i="9"/>
  <c r="M500" i="9"/>
  <c r="M507" i="9" s="1"/>
  <c r="Z24" i="9"/>
  <c r="J26" i="9"/>
  <c r="J7" i="9" s="1"/>
  <c r="R39" i="9"/>
  <c r="Z40" i="9"/>
  <c r="AB62" i="9"/>
  <c r="Z62" i="9" s="1"/>
  <c r="Z96" i="9"/>
  <c r="N61" i="9"/>
  <c r="N500" i="9" s="1"/>
  <c r="N507" i="9" s="1"/>
  <c r="J105" i="9"/>
  <c r="J103" i="9" s="1"/>
  <c r="L126" i="9"/>
  <c r="P126" i="9"/>
  <c r="T126" i="9"/>
  <c r="J129" i="9"/>
  <c r="J127" i="9" s="1"/>
  <c r="G159" i="9"/>
  <c r="G126" i="9" s="1"/>
  <c r="V171" i="9"/>
  <c r="V500" i="9" s="1"/>
  <c r="G189" i="9"/>
  <c r="G172" i="9" s="1"/>
  <c r="K203" i="9"/>
  <c r="K172" i="9" s="1"/>
  <c r="K171" i="9" s="1"/>
  <c r="G218" i="9"/>
  <c r="T229" i="9"/>
  <c r="T218" i="9" s="1"/>
  <c r="J269" i="9"/>
  <c r="Z280" i="9"/>
  <c r="Z286" i="9"/>
  <c r="J339" i="9"/>
  <c r="J351" i="9"/>
  <c r="E126" i="9"/>
  <c r="J362" i="9"/>
  <c r="J369" i="9"/>
  <c r="J376" i="9"/>
  <c r="F325" i="9"/>
  <c r="F126" i="9"/>
  <c r="F7" i="9"/>
  <c r="J420" i="9"/>
  <c r="J408" i="9" s="1"/>
  <c r="Z428" i="9"/>
  <c r="Z424" i="9" s="1"/>
  <c r="J432" i="9"/>
  <c r="Z439" i="9"/>
  <c r="J452" i="9"/>
  <c r="J445" i="9" s="1"/>
  <c r="J442" i="9" s="1"/>
  <c r="Z468" i="9"/>
  <c r="G468" i="9"/>
  <c r="G442" i="9" s="1"/>
  <c r="G362" i="9"/>
  <c r="I126" i="9"/>
  <c r="J10" i="11"/>
  <c r="J7" i="11" s="1"/>
  <c r="Z62" i="11"/>
  <c r="J84" i="11"/>
  <c r="J102" i="11"/>
  <c r="J116" i="11"/>
  <c r="Z167" i="11"/>
  <c r="J212" i="11"/>
  <c r="J214" i="11"/>
  <c r="Y170" i="11"/>
  <c r="Y499" i="11" s="1"/>
  <c r="Z275" i="11"/>
  <c r="J285" i="11"/>
  <c r="G344" i="11"/>
  <c r="J350" i="11"/>
  <c r="J324" i="11" s="1"/>
  <c r="Z368" i="11"/>
  <c r="Z419" i="11"/>
  <c r="Z424" i="11"/>
  <c r="Z423" i="11" s="1"/>
  <c r="Z438" i="11"/>
  <c r="J467" i="11"/>
  <c r="L39" i="11"/>
  <c r="L499" i="11" s="1"/>
  <c r="L506" i="11" s="1"/>
  <c r="D60" i="12"/>
  <c r="J126" i="12"/>
  <c r="J125" i="12" s="1"/>
  <c r="J285" i="12"/>
  <c r="F60" i="12"/>
  <c r="F285" i="12"/>
  <c r="F170" i="12" s="1"/>
  <c r="AB217" i="12"/>
  <c r="Z217" i="12" s="1"/>
  <c r="G350" i="12"/>
  <c r="AA518" i="12"/>
  <c r="AA521" i="12" s="1"/>
  <c r="AA528" i="12" s="1"/>
  <c r="J350" i="12"/>
  <c r="Z354" i="12"/>
  <c r="J384" i="12"/>
  <c r="J360" i="12" s="1"/>
  <c r="J359" i="12" s="1"/>
  <c r="D406" i="12"/>
  <c r="N406" i="12"/>
  <c r="Z424" i="12"/>
  <c r="Z423" i="12" s="1"/>
  <c r="Z490" i="12"/>
  <c r="G432" i="15"/>
  <c r="G7" i="13"/>
  <c r="J10" i="13"/>
  <c r="J53" i="13"/>
  <c r="L60" i="13"/>
  <c r="L500" i="13" s="1"/>
  <c r="L507" i="13" s="1"/>
  <c r="R60" i="13"/>
  <c r="R500" i="13" s="1"/>
  <c r="R507" i="13" s="1"/>
  <c r="J158" i="13"/>
  <c r="Z167" i="13"/>
  <c r="J218" i="13"/>
  <c r="G285" i="13"/>
  <c r="G324" i="13"/>
  <c r="G373" i="13"/>
  <c r="G376" i="13"/>
  <c r="J389" i="13"/>
  <c r="M60" i="13"/>
  <c r="J416" i="13"/>
  <c r="T424" i="13"/>
  <c r="T407" i="13" s="1"/>
  <c r="Z428" i="13"/>
  <c r="Z424" i="13" s="1"/>
  <c r="Z445" i="13"/>
  <c r="Z495" i="13"/>
  <c r="Z18" i="14"/>
  <c r="G18" i="14"/>
  <c r="G7" i="14" s="1"/>
  <c r="J211" i="14"/>
  <c r="J214" i="14"/>
  <c r="Z279" i="14"/>
  <c r="Z285" i="14"/>
  <c r="Z429" i="14"/>
  <c r="Z438" i="14"/>
  <c r="Z478" i="14"/>
  <c r="G486" i="14"/>
  <c r="G475" i="14" s="1"/>
  <c r="J486" i="14"/>
  <c r="J490" i="14"/>
  <c r="S500" i="15"/>
  <c r="S507" i="15" s="1"/>
  <c r="J54" i="15"/>
  <c r="J40" i="15" s="1"/>
  <c r="Z59" i="15"/>
  <c r="Z127" i="15"/>
  <c r="F171" i="15"/>
  <c r="J205" i="15"/>
  <c r="J211" i="15"/>
  <c r="J213" i="15"/>
  <c r="J229" i="15"/>
  <c r="J253" i="15"/>
  <c r="J314" i="15"/>
  <c r="J286" i="15" s="1"/>
  <c r="Z369" i="15"/>
  <c r="J385" i="15"/>
  <c r="K400" i="15"/>
  <c r="G409" i="15"/>
  <c r="G408" i="15" s="1"/>
  <c r="F424" i="15"/>
  <c r="J445" i="15"/>
  <c r="Z468" i="15"/>
  <c r="J479" i="15"/>
  <c r="J477" i="15" s="1"/>
  <c r="J18" i="13"/>
  <c r="J39" i="13"/>
  <c r="N60" i="13"/>
  <c r="N500" i="13" s="1"/>
  <c r="N507" i="13" s="1"/>
  <c r="Z102" i="13"/>
  <c r="D170" i="13"/>
  <c r="D500" i="13" s="1"/>
  <c r="D503" i="13" s="1"/>
  <c r="G188" i="13"/>
  <c r="G171" i="13" s="1"/>
  <c r="J208" i="13"/>
  <c r="J213" i="13"/>
  <c r="G218" i="13"/>
  <c r="Z234" i="13"/>
  <c r="J271" i="13"/>
  <c r="J276" i="13"/>
  <c r="G325" i="13"/>
  <c r="Z350" i="13"/>
  <c r="M407" i="13"/>
  <c r="I407" i="13"/>
  <c r="O60" i="13"/>
  <c r="O500" i="13" s="1"/>
  <c r="O507" i="13" s="1"/>
  <c r="H408" i="13"/>
  <c r="H407" i="13" s="1"/>
  <c r="Z474" i="13"/>
  <c r="L499" i="14"/>
  <c r="L506" i="14" s="1"/>
  <c r="J26" i="14"/>
  <c r="J7" i="14" s="1"/>
  <c r="Z40" i="14"/>
  <c r="J84" i="14"/>
  <c r="J61" i="14" s="1"/>
  <c r="J116" i="14"/>
  <c r="G126" i="14"/>
  <c r="Z143" i="14"/>
  <c r="K202" i="14"/>
  <c r="J202" i="14" s="1"/>
  <c r="J171" i="14" s="1"/>
  <c r="J234" i="14"/>
  <c r="J217" i="14" s="1"/>
  <c r="Z368" i="14"/>
  <c r="J372" i="14"/>
  <c r="J375" i="14"/>
  <c r="G388" i="14"/>
  <c r="G399" i="14"/>
  <c r="O406" i="14"/>
  <c r="J11" i="15"/>
  <c r="Z15" i="15"/>
  <c r="Z23" i="15"/>
  <c r="Z41" i="15"/>
  <c r="G62" i="15"/>
  <c r="G61" i="15" s="1"/>
  <c r="O61" i="15"/>
  <c r="O500" i="15" s="1"/>
  <c r="O507" i="15" s="1"/>
  <c r="J105" i="15"/>
  <c r="J103" i="15" s="1"/>
  <c r="J117" i="15"/>
  <c r="G127" i="15"/>
  <c r="G126" i="15" s="1"/>
  <c r="Z144" i="15"/>
  <c r="D171" i="15"/>
  <c r="Z218" i="15"/>
  <c r="G229" i="15"/>
  <c r="G218" i="15" s="1"/>
  <c r="G171" i="15" s="1"/>
  <c r="J272" i="15"/>
  <c r="G351" i="15"/>
  <c r="H407" i="15"/>
  <c r="H80" i="23"/>
  <c r="H79" i="23" s="1"/>
  <c r="H78" i="23" s="1"/>
  <c r="H77" i="23" s="1"/>
  <c r="I72" i="23"/>
  <c r="H71" i="23"/>
  <c r="AA360" i="9"/>
  <c r="Z361" i="9"/>
  <c r="AB407" i="9"/>
  <c r="G361" i="9"/>
  <c r="G360" i="9" s="1"/>
  <c r="I360" i="9"/>
  <c r="J173" i="9"/>
  <c r="D171" i="9"/>
  <c r="I407" i="9"/>
  <c r="AB61" i="9"/>
  <c r="Z61" i="9" s="1"/>
  <c r="G103" i="9"/>
  <c r="I61" i="9"/>
  <c r="G171" i="9"/>
  <c r="J326" i="9"/>
  <c r="J360" i="11"/>
  <c r="J359" i="11" s="1"/>
  <c r="Z102" i="11"/>
  <c r="J172" i="11"/>
  <c r="J188" i="11"/>
  <c r="J325" i="12"/>
  <c r="Z444" i="12"/>
  <c r="AA441" i="12"/>
  <c r="AB60" i="14"/>
  <c r="Z60" i="14" s="1"/>
  <c r="Z444" i="14"/>
  <c r="G61" i="11"/>
  <c r="G60" i="11" s="1"/>
  <c r="I60" i="13"/>
  <c r="J238" i="13"/>
  <c r="J217" i="13" s="1"/>
  <c r="J420" i="13"/>
  <c r="J408" i="13" s="1"/>
  <c r="Z217" i="14"/>
  <c r="AA170" i="14"/>
  <c r="AA360" i="15"/>
  <c r="Z361" i="15"/>
  <c r="AA476" i="15"/>
  <c r="Z476" i="15" s="1"/>
  <c r="Z477" i="15"/>
  <c r="AB171" i="12"/>
  <c r="Z61" i="14"/>
  <c r="G61" i="14"/>
  <c r="G60" i="14" s="1"/>
  <c r="Z324" i="14"/>
  <c r="J407" i="14"/>
  <c r="Q406" i="14"/>
  <c r="Q499" i="14" s="1"/>
  <c r="Q506" i="14" s="1"/>
  <c r="K275" i="11"/>
  <c r="I61" i="15"/>
  <c r="J239" i="15"/>
  <c r="J218" i="15" s="1"/>
  <c r="J204" i="14"/>
  <c r="Z325" i="14"/>
  <c r="AB423" i="14"/>
  <c r="AB406" i="14" s="1"/>
  <c r="Z406" i="14" s="1"/>
  <c r="Z219" i="15"/>
  <c r="Z362" i="15"/>
  <c r="H96" i="24"/>
  <c r="H95" i="24" s="1"/>
  <c r="I97" i="24"/>
  <c r="K500" i="9" l="1"/>
  <c r="K507" i="9" s="1"/>
  <c r="E171" i="9"/>
  <c r="J361" i="9"/>
  <c r="J360" i="9" s="1"/>
  <c r="E170" i="12"/>
  <c r="G34" i="24"/>
  <c r="G30" i="24" s="1"/>
  <c r="G20" i="24" s="1"/>
  <c r="I149" i="23"/>
  <c r="G148" i="23"/>
  <c r="G42" i="23"/>
  <c r="I43" i="23"/>
  <c r="G116" i="24"/>
  <c r="G106" i="24" s="1"/>
  <c r="I117" i="24"/>
  <c r="H30" i="24"/>
  <c r="H20" i="24" s="1"/>
  <c r="G80" i="27"/>
  <c r="E499" i="14"/>
  <c r="G100" i="24"/>
  <c r="I100" i="24" s="1"/>
  <c r="G41" i="27"/>
  <c r="G35" i="27"/>
  <c r="E499" i="12"/>
  <c r="E171" i="15"/>
  <c r="I499" i="12"/>
  <c r="I502" i="12" s="1"/>
  <c r="J444" i="14"/>
  <c r="J441" i="14" s="1"/>
  <c r="Z61" i="12"/>
  <c r="AB60" i="12"/>
  <c r="Z60" i="12" s="1"/>
  <c r="T406" i="11"/>
  <c r="H170" i="11"/>
  <c r="H499" i="11" s="1"/>
  <c r="H502" i="11" s="1"/>
  <c r="AB170" i="11"/>
  <c r="Z170" i="11" s="1"/>
  <c r="G407" i="13"/>
  <c r="H51" i="24"/>
  <c r="I359" i="13"/>
  <c r="I500" i="13" s="1"/>
  <c r="I503" i="13" s="1"/>
  <c r="G360" i="13"/>
  <c r="G359" i="13" s="1"/>
  <c r="AB359" i="12"/>
  <c r="Z359" i="12" s="1"/>
  <c r="Z360" i="12"/>
  <c r="K324" i="12"/>
  <c r="K170" i="12" s="1"/>
  <c r="K499" i="12" s="1"/>
  <c r="K506" i="12" s="1"/>
  <c r="H170" i="13"/>
  <c r="H500" i="13" s="1"/>
  <c r="H503" i="13" s="1"/>
  <c r="AB170" i="13"/>
  <c r="Z170" i="13" s="1"/>
  <c r="Z171" i="13"/>
  <c r="E500" i="13"/>
  <c r="Z445" i="15"/>
  <c r="AA442" i="15"/>
  <c r="Z442" i="15" s="1"/>
  <c r="J445" i="13"/>
  <c r="J442" i="13" s="1"/>
  <c r="K325" i="15"/>
  <c r="K171" i="15" s="1"/>
  <c r="G408" i="9"/>
  <c r="G407" i="9" s="1"/>
  <c r="AB359" i="13"/>
  <c r="Z359" i="13" s="1"/>
  <c r="Z360" i="13"/>
  <c r="G406" i="14"/>
  <c r="F171" i="9"/>
  <c r="J442" i="15"/>
  <c r="Z423" i="14"/>
  <c r="G63" i="27"/>
  <c r="G64" i="27"/>
  <c r="J406" i="14"/>
  <c r="I500" i="9"/>
  <c r="I503" i="9" s="1"/>
  <c r="D500" i="9"/>
  <c r="D503" i="9" s="1"/>
  <c r="J8" i="15"/>
  <c r="J476" i="15"/>
  <c r="G407" i="15"/>
  <c r="J360" i="13"/>
  <c r="J359" i="13" s="1"/>
  <c r="N499" i="12"/>
  <c r="N506" i="12" s="1"/>
  <c r="R500" i="9"/>
  <c r="R507" i="9" s="1"/>
  <c r="I49" i="27"/>
  <c r="G51" i="27"/>
  <c r="E500" i="9"/>
  <c r="N499" i="11"/>
  <c r="N506" i="11" s="1"/>
  <c r="T500" i="13"/>
  <c r="T507" i="13" s="1"/>
  <c r="J444" i="11"/>
  <c r="J441" i="11" s="1"/>
  <c r="H499" i="14"/>
  <c r="H502" i="14" s="1"/>
  <c r="G39" i="9"/>
  <c r="H171" i="15"/>
  <c r="H500" i="15" s="1"/>
  <c r="H503" i="15" s="1"/>
  <c r="R500" i="15"/>
  <c r="R507" i="15" s="1"/>
  <c r="J324" i="13"/>
  <c r="G406" i="11"/>
  <c r="F499" i="11"/>
  <c r="J324" i="12"/>
  <c r="J170" i="12" s="1"/>
  <c r="J325" i="9"/>
  <c r="J203" i="9"/>
  <c r="J172" i="9" s="1"/>
  <c r="Z408" i="9"/>
  <c r="G217" i="13"/>
  <c r="G170" i="13" s="1"/>
  <c r="Z476" i="13"/>
  <c r="AA500" i="13"/>
  <c r="AA507" i="13" s="1"/>
  <c r="E500" i="15"/>
  <c r="E499" i="11"/>
  <c r="N499" i="14"/>
  <c r="N506" i="14" s="1"/>
  <c r="T171" i="14"/>
  <c r="Z408" i="13"/>
  <c r="AB407" i="13"/>
  <c r="Z407" i="13" s="1"/>
  <c r="T499" i="11"/>
  <c r="T506" i="11" s="1"/>
  <c r="O499" i="14"/>
  <c r="O506" i="14" s="1"/>
  <c r="G125" i="14"/>
  <c r="F407" i="15"/>
  <c r="J125" i="13"/>
  <c r="J61" i="11"/>
  <c r="J126" i="9"/>
  <c r="P500" i="9"/>
  <c r="P507" i="9" s="1"/>
  <c r="G125" i="13"/>
  <c r="J60" i="13"/>
  <c r="J62" i="9"/>
  <c r="J476" i="9"/>
  <c r="G217" i="14"/>
  <c r="F407" i="9"/>
  <c r="J61" i="12"/>
  <c r="R499" i="12"/>
  <c r="R506" i="12" s="1"/>
  <c r="J325" i="15"/>
  <c r="J126" i="15"/>
  <c r="G8" i="15"/>
  <c r="F499" i="14"/>
  <c r="J125" i="14"/>
  <c r="K407" i="13"/>
  <c r="I499" i="11"/>
  <c r="I502" i="11" s="1"/>
  <c r="I29" i="27"/>
  <c r="G30" i="27"/>
  <c r="G29" i="27" s="1"/>
  <c r="I18" i="23"/>
  <c r="D500" i="15"/>
  <c r="D503" i="15" s="1"/>
  <c r="AB61" i="15"/>
  <c r="Z62" i="15"/>
  <c r="K324" i="13"/>
  <c r="G324" i="14"/>
  <c r="AB500" i="13"/>
  <c r="AB507" i="13" s="1"/>
  <c r="F500" i="15"/>
  <c r="I360" i="15"/>
  <c r="I500" i="15" s="1"/>
  <c r="I503" i="15" s="1"/>
  <c r="G361" i="15"/>
  <c r="G360" i="15" s="1"/>
  <c r="N500" i="15"/>
  <c r="N507" i="15" s="1"/>
  <c r="AB499" i="11"/>
  <c r="AB506" i="11" s="1"/>
  <c r="H407" i="9"/>
  <c r="H500" i="9" s="1"/>
  <c r="H503" i="9" s="1"/>
  <c r="G179" i="27"/>
  <c r="G176" i="27"/>
  <c r="G54" i="27"/>
  <c r="G49" i="27" s="1"/>
  <c r="I63" i="24"/>
  <c r="F500" i="9"/>
  <c r="I83" i="24"/>
  <c r="G82" i="24"/>
  <c r="J202" i="13"/>
  <c r="J171" i="13" s="1"/>
  <c r="J170" i="13" s="1"/>
  <c r="K171" i="13"/>
  <c r="T217" i="12"/>
  <c r="T170" i="12" s="1"/>
  <c r="T499" i="12" s="1"/>
  <c r="T506" i="12" s="1"/>
  <c r="J407" i="13"/>
  <c r="J407" i="15"/>
  <c r="G65" i="27"/>
  <c r="G500" i="15"/>
  <c r="G503" i="15" s="1"/>
  <c r="J476" i="13"/>
  <c r="G24" i="27"/>
  <c r="G162" i="27"/>
  <c r="G161" i="27" s="1"/>
  <c r="J161" i="27"/>
  <c r="J60" i="14"/>
  <c r="T171" i="9"/>
  <c r="T500" i="9" s="1"/>
  <c r="T507" i="9" s="1"/>
  <c r="J60" i="12"/>
  <c r="J170" i="14"/>
  <c r="J406" i="12"/>
  <c r="H499" i="12"/>
  <c r="H502" i="12" s="1"/>
  <c r="G125" i="11"/>
  <c r="J61" i="9"/>
  <c r="G61" i="9"/>
  <c r="J60" i="11"/>
  <c r="D499" i="12"/>
  <c r="D502" i="12" s="1"/>
  <c r="G217" i="12"/>
  <c r="G170" i="12" s="1"/>
  <c r="Z407" i="9"/>
  <c r="G217" i="11"/>
  <c r="G170" i="11" s="1"/>
  <c r="G499" i="11" s="1"/>
  <c r="G502" i="11" s="1"/>
  <c r="J475" i="14"/>
  <c r="G61" i="12"/>
  <c r="G60" i="12" s="1"/>
  <c r="G499" i="12" s="1"/>
  <c r="G502" i="12" s="1"/>
  <c r="J7" i="12"/>
  <c r="L500" i="9"/>
  <c r="L507" i="9" s="1"/>
  <c r="G36" i="27"/>
  <c r="Z424" i="15"/>
  <c r="Q500" i="13"/>
  <c r="Q507" i="13" s="1"/>
  <c r="T172" i="15"/>
  <c r="T171" i="15" s="1"/>
  <c r="T500" i="15" s="1"/>
  <c r="T507" i="15" s="1"/>
  <c r="J171" i="11"/>
  <c r="G500" i="9"/>
  <c r="G503" i="9" s="1"/>
  <c r="J400" i="15"/>
  <c r="J361" i="15" s="1"/>
  <c r="J360" i="15" s="1"/>
  <c r="K361" i="15"/>
  <c r="K360" i="15" s="1"/>
  <c r="K500" i="15" s="1"/>
  <c r="K507" i="15" s="1"/>
  <c r="K171" i="14"/>
  <c r="K170" i="14" s="1"/>
  <c r="K499" i="14" s="1"/>
  <c r="K506" i="14" s="1"/>
  <c r="J7" i="13"/>
  <c r="Z476" i="11"/>
  <c r="AA475" i="11"/>
  <c r="Z475" i="11" s="1"/>
  <c r="Z499" i="11" s="1"/>
  <c r="I34" i="24"/>
  <c r="I30" i="24" s="1"/>
  <c r="J171" i="15"/>
  <c r="J61" i="15"/>
  <c r="J360" i="14"/>
  <c r="J359" i="14" s="1"/>
  <c r="M500" i="13"/>
  <c r="M507" i="13" s="1"/>
  <c r="F499" i="12"/>
  <c r="J407" i="9"/>
  <c r="T170" i="14"/>
  <c r="T499" i="14" s="1"/>
  <c r="T506" i="14" s="1"/>
  <c r="I147" i="24"/>
  <c r="G146" i="24"/>
  <c r="Z360" i="15"/>
  <c r="AA500" i="15"/>
  <c r="AA507" i="15" s="1"/>
  <c r="I71" i="23"/>
  <c r="G94" i="24"/>
  <c r="AB499" i="14"/>
  <c r="AB506" i="14" s="1"/>
  <c r="I96" i="24"/>
  <c r="I95" i="24" s="1"/>
  <c r="J275" i="11"/>
  <c r="J217" i="11" s="1"/>
  <c r="J170" i="11" s="1"/>
  <c r="K217" i="11"/>
  <c r="K170" i="11" s="1"/>
  <c r="K499" i="11" s="1"/>
  <c r="K506" i="11" s="1"/>
  <c r="AB170" i="12"/>
  <c r="Z171" i="12"/>
  <c r="Z170" i="14"/>
  <c r="Z499" i="14" s="1"/>
  <c r="AA499" i="14"/>
  <c r="AA506" i="14" s="1"/>
  <c r="Z441" i="12"/>
  <c r="AA499" i="12"/>
  <c r="AA506" i="12" s="1"/>
  <c r="Z360" i="9"/>
  <c r="AA500" i="9"/>
  <c r="AA507" i="9" s="1"/>
  <c r="AB500" i="9"/>
  <c r="AB507" i="9" s="1"/>
  <c r="J171" i="9" l="1"/>
  <c r="G131" i="23"/>
  <c r="I148" i="23"/>
  <c r="I131" i="23" s="1"/>
  <c r="I42" i="23"/>
  <c r="G12" i="23"/>
  <c r="Z500" i="13"/>
  <c r="H50" i="24"/>
  <c r="H45" i="24" s="1"/>
  <c r="I51" i="24"/>
  <c r="J499" i="12"/>
  <c r="G500" i="13"/>
  <c r="G503" i="13" s="1"/>
  <c r="J499" i="11"/>
  <c r="Z500" i="9"/>
  <c r="K170" i="13"/>
  <c r="K500" i="13" s="1"/>
  <c r="K507" i="13" s="1"/>
  <c r="G170" i="14"/>
  <c r="G499" i="14" s="1"/>
  <c r="G502" i="14" s="1"/>
  <c r="J109" i="27"/>
  <c r="J131" i="27" s="1"/>
  <c r="G111" i="27"/>
  <c r="G109" i="27" s="1"/>
  <c r="I15" i="23"/>
  <c r="H14" i="23"/>
  <c r="H106" i="24"/>
  <c r="Z61" i="15"/>
  <c r="Z500" i="15" s="1"/>
  <c r="AB500" i="15"/>
  <c r="AB507" i="15" s="1"/>
  <c r="I62" i="24"/>
  <c r="I61" i="24" s="1"/>
  <c r="I82" i="24"/>
  <c r="G81" i="24"/>
  <c r="I81" i="24" s="1"/>
  <c r="J500" i="13"/>
  <c r="J500" i="9"/>
  <c r="J499" i="14"/>
  <c r="I20" i="24"/>
  <c r="AA499" i="11"/>
  <c r="AA506" i="11" s="1"/>
  <c r="I146" i="24"/>
  <c r="I145" i="24" s="1"/>
  <c r="G145" i="24"/>
  <c r="J500" i="15"/>
  <c r="AB499" i="12"/>
  <c r="AB506" i="12" s="1"/>
  <c r="Z170" i="12"/>
  <c r="Z499" i="12" s="1"/>
  <c r="G11" i="23" l="1"/>
  <c r="I45" i="24"/>
  <c r="I50" i="24"/>
  <c r="G12" i="24"/>
  <c r="G11" i="24" s="1"/>
  <c r="H13" i="23"/>
  <c r="I14" i="23"/>
  <c r="I116" i="24"/>
  <c r="I106" i="24" s="1"/>
  <c r="H94" i="24"/>
  <c r="H12" i="24" l="1"/>
  <c r="H11" i="24" s="1"/>
  <c r="I13" i="23"/>
  <c r="H12" i="23"/>
  <c r="I12" i="23" s="1"/>
  <c r="G19" i="27"/>
  <c r="G18" i="27"/>
  <c r="I94" i="24"/>
  <c r="I12" i="24" s="1"/>
  <c r="I11" i="24" s="1"/>
  <c r="I17" i="27" l="1"/>
  <c r="I131" i="27" s="1"/>
  <c r="G131" i="27" l="1"/>
  <c r="G17" i="27"/>
  <c r="I194" i="27" l="1"/>
  <c r="H119" i="23"/>
  <c r="H118" i="23" s="1"/>
  <c r="H85" i="23" s="1"/>
  <c r="I85" i="23" s="1"/>
  <c r="H76" i="23" l="1"/>
  <c r="H11" i="23" l="1"/>
  <c r="I76" i="23"/>
  <c r="I11" i="23" s="1"/>
  <c r="G69" i="27" l="1"/>
  <c r="G164" i="27" l="1"/>
  <c r="G163" i="27" s="1"/>
  <c r="J163" i="27"/>
  <c r="J193" i="27" s="1"/>
  <c r="J194" i="27" l="1"/>
  <c r="G193" i="27" l="1"/>
  <c r="G194" i="27" s="1"/>
</calcChain>
</file>

<file path=xl/comments1.xml><?xml version="1.0" encoding="utf-8"?>
<comments xmlns="http://schemas.openxmlformats.org/spreadsheetml/2006/main">
  <authors>
    <author>Автор</author>
  </authors>
  <commentList>
    <comment ref="A7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2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27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7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2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27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7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2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27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7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2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27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A7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2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27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A7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2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27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<sst xmlns="http://schemas.openxmlformats.org/spreadsheetml/2006/main" count="11419" uniqueCount="935">
  <si>
    <t>Администрация города -ведомственная целевая программа "Пожарная безопасность в муниципальных учреждениях здравоохранения городского округа город Мегион на 2011-2013 годы" (целевые субсидии), в том числе:</t>
  </si>
  <si>
    <t>0901</t>
  </si>
  <si>
    <t>Субсидии на финансовое обеспечение  муниципального задания</t>
  </si>
  <si>
    <t>0902</t>
  </si>
  <si>
    <t>0900</t>
  </si>
  <si>
    <t>Ведовственные целевые программы в области здравоохранения</t>
  </si>
  <si>
    <t>Всего  по  разделу здравоохранение</t>
  </si>
  <si>
    <t>раздел 10</t>
  </si>
  <si>
    <t>ра</t>
  </si>
  <si>
    <r>
      <t xml:space="preserve">Администрация города - программа  "Культура Югры" на 2011-2013 годы и на перспективу до 2015 года, подпрограмма"Библиотечное дело" </t>
    </r>
    <r>
      <rPr>
        <b/>
        <sz val="10"/>
        <color indexed="8"/>
        <rFont val="Calibri"/>
        <family val="2"/>
        <charset val="204"/>
      </rPr>
      <t>(целевые субсидии</t>
    </r>
    <r>
      <rPr>
        <sz val="10"/>
        <color indexed="8"/>
        <rFont val="Calibri"/>
        <family val="2"/>
        <charset val="204"/>
      </rPr>
      <t xml:space="preserve">), </t>
    </r>
    <r>
      <rPr>
        <b/>
        <sz val="10"/>
        <color indexed="8"/>
        <rFont val="Calibri"/>
        <family val="2"/>
        <charset val="204"/>
      </rPr>
      <t xml:space="preserve">МУ"Централизованная библиотечная система" </t>
    </r>
    <r>
      <rPr>
        <sz val="10"/>
        <color indexed="8"/>
        <rFont val="Calibri"/>
        <family val="2"/>
        <charset val="204"/>
      </rPr>
      <t>Иные межбюджетные трансферты</t>
    </r>
  </si>
  <si>
    <t>Департамент муниципальной собственности - программа "Стимулирование жилищного строительства" целевая программа "Содействие развитию жилищного строительства на 2011-2013 годы и на период до 2015 года"</t>
  </si>
  <si>
    <t xml:space="preserve">  -МЛПУ "ЦВЛД "Жемчужинка" </t>
  </si>
  <si>
    <t>Администрация города (муниципальная  программа "Мероприятия  в  области  градостроительной деятельности  городского округа город Мегион на 2012-2013 годы и период до 2015 года")</t>
  </si>
  <si>
    <t>решение Думы города Мегиона от 19.05.2011 № "Об исполнении бюджета городского округа город Мегион за 2010 год"</t>
  </si>
  <si>
    <t>Департамент муниципальной собственности  - (субвенции   на  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автономного округа)</t>
  </si>
  <si>
    <t xml:space="preserve"> -МОУ  СОШ № 2 </t>
  </si>
  <si>
    <t xml:space="preserve"> -МОУ  СОШ № 1 </t>
  </si>
  <si>
    <t xml:space="preserve">  -Департамент образования и молодёжной политики</t>
  </si>
  <si>
    <t>Департамент образования и молодёжной политики, субвенции (субвенции) в том числе:</t>
  </si>
  <si>
    <t xml:space="preserve"> -Департаметн муниципальной собственности</t>
  </si>
  <si>
    <t xml:space="preserve"> - Дума города</t>
  </si>
  <si>
    <t>Программа "Развитие информационного общества на территории городского округа город Мегион на 2011-2013 годы", в том числе:</t>
  </si>
  <si>
    <t>Проект к утверждению</t>
  </si>
  <si>
    <t>Администрация города (программа "Информационное общество - Югры")</t>
  </si>
  <si>
    <t>ст.212 "Прочие выплаты"</t>
  </si>
  <si>
    <t>ст.222 "Транспортные услуги"</t>
  </si>
  <si>
    <t>ст.226 "Прочие работы, услуги"</t>
  </si>
  <si>
    <t>ст.225 "Работы, услуги по содержанию имущества"</t>
  </si>
  <si>
    <t>ст.310 "Увеличение стоимости основных средств"</t>
  </si>
  <si>
    <r>
      <t xml:space="preserve">Департамент образования и молодежной политики - </t>
    </r>
    <r>
      <rPr>
        <b/>
        <i/>
        <sz val="10"/>
        <rFont val="Calibri"/>
        <family val="2"/>
        <charset val="204"/>
      </rPr>
      <t>целевые субсидии, в том числе:</t>
    </r>
  </si>
  <si>
    <r>
      <t xml:space="preserve">Администрация города - </t>
    </r>
    <r>
      <rPr>
        <b/>
        <i/>
        <sz val="10"/>
        <rFont val="Calibri"/>
        <family val="2"/>
        <charset val="204"/>
      </rPr>
      <t>целевые субсидии, в том числе:</t>
    </r>
  </si>
  <si>
    <r>
      <t xml:space="preserve">Управление физической культуры и спорта - </t>
    </r>
    <r>
      <rPr>
        <b/>
        <i/>
        <sz val="10"/>
        <rFont val="Calibri"/>
        <family val="2"/>
        <charset val="204"/>
      </rPr>
      <t>целевые субсидии, в том числе:</t>
    </r>
  </si>
  <si>
    <r>
      <t xml:space="preserve">Департамент образования и молодежной политики - </t>
    </r>
    <r>
      <rPr>
        <b/>
        <i/>
        <sz val="10"/>
        <color indexed="8"/>
        <rFont val="Calibri"/>
        <family val="2"/>
        <charset val="204"/>
      </rPr>
      <t>целевые субсидии</t>
    </r>
    <r>
      <rPr>
        <i/>
        <sz val="10"/>
        <color indexed="8"/>
        <rFont val="Calibri"/>
        <family val="2"/>
        <charset val="204"/>
      </rPr>
      <t xml:space="preserve"> МАУ "Комбинат общественного питания" </t>
    </r>
  </si>
  <si>
    <t xml:space="preserve"> - ММУ "Старт" </t>
  </si>
  <si>
    <t>ст.340 "Увеличение стоимости материальных запасов"</t>
  </si>
  <si>
    <t xml:space="preserve"> -МАУ Центр культуры и досуга </t>
  </si>
  <si>
    <t>ст.262 "Пособия по социальной помощи населению"</t>
  </si>
  <si>
    <t>ст.290 "Прочие расходы"</t>
  </si>
  <si>
    <r>
      <t xml:space="preserve">Департамент образования и  молодежной политики - программа "Подготовка учреждений образования и молодежной политики к работе в осенне-зимний период 2012-2013 годов" </t>
    </r>
    <r>
      <rPr>
        <b/>
        <sz val="10"/>
        <color indexed="8"/>
        <rFont val="Calibri"/>
        <family val="2"/>
        <charset val="204"/>
      </rPr>
      <t>(целевые субсидии)</t>
    </r>
  </si>
  <si>
    <r>
      <t xml:space="preserve">Управление физической культуры и спорта - </t>
    </r>
    <r>
      <rPr>
        <b/>
        <i/>
        <sz val="10"/>
        <color indexed="8"/>
        <rFont val="Calibri"/>
        <family val="2"/>
        <charset val="204"/>
      </rPr>
      <t>целевые</t>
    </r>
    <r>
      <rPr>
        <i/>
        <sz val="10"/>
        <color indexed="8"/>
        <rFont val="Calibri"/>
        <family val="2"/>
        <charset val="204"/>
      </rPr>
      <t xml:space="preserve"> </t>
    </r>
    <r>
      <rPr>
        <b/>
        <i/>
        <sz val="10"/>
        <color indexed="8"/>
        <rFont val="Calibri"/>
        <family val="2"/>
        <charset val="204"/>
      </rPr>
      <t xml:space="preserve">субсидии, </t>
    </r>
    <r>
      <rPr>
        <i/>
        <sz val="10"/>
        <color indexed="8"/>
        <rFont val="Calibri"/>
        <family val="2"/>
        <charset val="204"/>
      </rPr>
      <t xml:space="preserve"> в том числе:</t>
    </r>
  </si>
  <si>
    <r>
      <t xml:space="preserve">Администрация города - </t>
    </r>
    <r>
      <rPr>
        <b/>
        <sz val="10"/>
        <color indexed="8"/>
        <rFont val="Calibri"/>
        <family val="2"/>
        <charset val="204"/>
      </rPr>
      <t xml:space="preserve">целевые субсидии </t>
    </r>
    <r>
      <rPr>
        <sz val="10"/>
        <color indexed="8"/>
        <rFont val="Calibri"/>
        <family val="2"/>
        <charset val="204"/>
      </rPr>
      <t xml:space="preserve"> МУ "Мегионские новости"</t>
    </r>
  </si>
  <si>
    <r>
      <t xml:space="preserve">Управление физической культуры и спорта - мероприятия направленные на снижение напряженности на рынке труда </t>
    </r>
    <r>
      <rPr>
        <b/>
        <i/>
        <sz val="10"/>
        <color indexed="8"/>
        <rFont val="Calibri"/>
        <family val="2"/>
        <charset val="204"/>
      </rPr>
      <t>(целевые субсидии)</t>
    </r>
  </si>
  <si>
    <t>Администрация города (программа "Стратегия социально-экономического развития городского округа город Мегион на период до 2020 года")</t>
  </si>
  <si>
    <t>Департамент муниципальной собственности (ликвидация учреждений молодежной политики</t>
  </si>
  <si>
    <t xml:space="preserve">Администрация  города </t>
  </si>
  <si>
    <t>Департамент образования и молодежной политики -субвенции на выплату компенсаций части родительской платы за содержание ребенка в государственных и муниципальных образовательных учреждениях, организующих основную общеобразовательную программу дошкольного образования</t>
  </si>
  <si>
    <r>
      <t xml:space="preserve">Администрация города - программа  "Культура Югры" на 2011-2013 годы и на перспективу до 2015 года, подпрограмма"Музейное дело" </t>
    </r>
    <r>
      <rPr>
        <b/>
        <sz val="10"/>
        <color indexed="8"/>
        <rFont val="Calibri"/>
        <family val="2"/>
        <charset val="204"/>
      </rPr>
      <t>(целевые субсидии</t>
    </r>
    <r>
      <rPr>
        <sz val="10"/>
        <color indexed="8"/>
        <rFont val="Calibri"/>
        <family val="2"/>
        <charset val="204"/>
      </rPr>
      <t xml:space="preserve">), </t>
    </r>
    <r>
      <rPr>
        <b/>
        <sz val="10"/>
        <color indexed="8"/>
        <rFont val="Calibri"/>
        <family val="2"/>
        <charset val="204"/>
      </rPr>
      <t>МАУ"Региональный историко-культурный и экологический центр"</t>
    </r>
  </si>
  <si>
    <t>Администрация города "Отдел здравоохранения"</t>
  </si>
  <si>
    <t>Обеспечение проведения выборов и референдумов</t>
  </si>
  <si>
    <t xml:space="preserve">   - субсидии по переселению граждан из ж/ф, признанного непригодным для проживания</t>
  </si>
  <si>
    <t>Администрация города (МКУ "Капитальное строительство") строительство жилья, в том числе</t>
  </si>
  <si>
    <t>Кинематография</t>
  </si>
  <si>
    <t>Департамент муниципальной собственности (реорганизация учреждения)</t>
  </si>
  <si>
    <t>Администрация города (спонсорская помощь участникам ВОВ)</t>
  </si>
  <si>
    <t>Администрация города -МУ "Доставка пенсий, пособий и социальных выплат" (материальная помощь гражданам за счет средств резервного фонда Правительства округа)</t>
  </si>
  <si>
    <t>Администрация города -МУ "Доставка пенсий, пособий и социальных выплат" (мероприятия)</t>
  </si>
  <si>
    <t>ОХРАНА ОКРУЖАЮЩЕЙ СРЕДЫ</t>
  </si>
  <si>
    <t>Другие вопросы в области охраны окружающей среды</t>
  </si>
  <si>
    <r>
      <t xml:space="preserve">Департамент образования и молодежной политики </t>
    </r>
    <r>
      <rPr>
        <b/>
        <sz val="10"/>
        <color indexed="8"/>
        <rFont val="Calibri"/>
        <family val="2"/>
        <charset val="204"/>
      </rPr>
      <t>целевые субсидии - программа "Оздоровление экологической обстановки в Ханты-Мансийском автономном округе - Югре в 2005-2010 годах"</t>
    </r>
  </si>
  <si>
    <t>МКУ "Капитальное строительство" -(строительство и реконструкция автомобильных дорог, благоустройство)</t>
  </si>
  <si>
    <t>МКУ "Капитальное строительство" (непрограмное строительство, капитальный ремонт)</t>
  </si>
  <si>
    <t>Департамент образования и молодежной политики (мероприятия в области образования)</t>
  </si>
  <si>
    <t>Администрация города - МКУ "Капитальное строительство" (непрограммное строительство)</t>
  </si>
  <si>
    <t>Администрация города - МКУ "Капитальное строительство" субсидии ХМАО-Югры на строительство</t>
  </si>
  <si>
    <r>
      <t>Департамент образования и молодежной политики - программа "Развитие информационного общества в г. Мегион"</t>
    </r>
    <r>
      <rPr>
        <b/>
        <sz val="10"/>
        <color indexed="8"/>
        <rFont val="Calibri"/>
        <family val="2"/>
        <charset val="204"/>
      </rPr>
      <t xml:space="preserve"> (целевые субсидии)</t>
    </r>
    <r>
      <rPr>
        <sz val="10"/>
        <color indexed="8"/>
        <rFont val="Calibri"/>
        <family val="2"/>
        <charset val="204"/>
      </rPr>
      <t>, в том числе:</t>
    </r>
  </si>
  <si>
    <t>Администрация города (иные межбюджетные трансферты на комплектование книжных фондов библиотек муниципальных образований)</t>
  </si>
  <si>
    <t>Департамент образования и молодежной политики (субвенции на организацию отдыха и оздоровления детей)</t>
  </si>
  <si>
    <t xml:space="preserve">  - администрирование рабочих мест</t>
  </si>
  <si>
    <t>Администрация города</t>
  </si>
  <si>
    <t>Дума города</t>
  </si>
  <si>
    <t>Департамент финансов</t>
  </si>
  <si>
    <t>Департамент муниципальной собственности</t>
  </si>
  <si>
    <t>Департамент финансов (условно-утвержденные расходы)</t>
  </si>
  <si>
    <r>
      <t xml:space="preserve">Управление физической культуры и спорта - целевая программа "Организация летнего отдыха, оздоровления и трудозанятости детей, подростков и молодежи городского округа город Мегион" </t>
    </r>
    <r>
      <rPr>
        <b/>
        <sz val="10"/>
        <color indexed="8"/>
        <rFont val="Calibri"/>
        <family val="2"/>
        <charset val="204"/>
      </rPr>
      <t>(целевая</t>
    </r>
    <r>
      <rPr>
        <sz val="10"/>
        <color indexed="8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субсидия):</t>
    </r>
  </si>
  <si>
    <t xml:space="preserve"> -МОУ ДОД  "Детская школа искусств № 2" </t>
  </si>
  <si>
    <t xml:space="preserve">- МАУ "Центр культуры и досуга" </t>
  </si>
  <si>
    <t>- МУ "Централизованная библиотечная система"</t>
  </si>
  <si>
    <t>- МЛПУ "Городская больница"</t>
  </si>
  <si>
    <t>- МЛПУ Горбольница № 2</t>
  </si>
  <si>
    <t xml:space="preserve">- МАЛПУ "Стоматологическая поликлиника"  </t>
  </si>
  <si>
    <t xml:space="preserve">- МЛПУ ЦВЛД "Жемчужинка"  </t>
  </si>
  <si>
    <t xml:space="preserve">- МУ "Мегионские новости" </t>
  </si>
  <si>
    <t>- Администрация города</t>
  </si>
  <si>
    <r>
      <t xml:space="preserve">Администрация города: </t>
    </r>
    <r>
      <rPr>
        <b/>
        <i/>
        <sz val="10"/>
        <color indexed="8"/>
        <rFont val="Calibri"/>
        <family val="2"/>
        <charset val="204"/>
      </rPr>
      <t>целевые субсидии МБУ "МЦИКТ "Вектор":</t>
    </r>
  </si>
  <si>
    <r>
      <t xml:space="preserve">Администрация города - программа  "Культура Югры" на 2011-2013 годы и на перспективу до 2015 года, подпрограмма"Библиотечное дело" </t>
    </r>
    <r>
      <rPr>
        <b/>
        <sz val="10"/>
        <color indexed="8"/>
        <rFont val="Calibri"/>
        <family val="2"/>
        <charset val="204"/>
      </rPr>
      <t>(целевые субсидии</t>
    </r>
    <r>
      <rPr>
        <sz val="10"/>
        <color indexed="8"/>
        <rFont val="Calibri"/>
        <family val="2"/>
        <charset val="204"/>
      </rPr>
      <t xml:space="preserve">), </t>
    </r>
    <r>
      <rPr>
        <b/>
        <sz val="10"/>
        <color indexed="8"/>
        <rFont val="Calibri"/>
        <family val="2"/>
        <charset val="204"/>
      </rPr>
      <t>МУ"Централизованная библиотечная система"</t>
    </r>
  </si>
  <si>
    <t>Адинистрация города (строительство полигона бытовых и промышленных отходов)</t>
  </si>
  <si>
    <t>Администрация города- городская целевая программа "Развитие информационного общества на территории городского округа город Мегион на 2011-2013 годы"</t>
  </si>
  <si>
    <t>Субвенции</t>
  </si>
  <si>
    <t>Субсидии</t>
  </si>
  <si>
    <t>Иные межбюджетные трансферты</t>
  </si>
  <si>
    <t xml:space="preserve"> Администрация города  (субвенции на обеспечение дополнительных гарантий прав на жилое помещение   детей-сирот, детей, оставшихся без попечения родителей, лиц из числа детей-сирот.</t>
  </si>
  <si>
    <t>расходы, осуществляемые  за  счет  субвенций,  субсидий  и  иных межбюджетных  трансфертов</t>
  </si>
  <si>
    <r>
      <t xml:space="preserve">Управление физической культуры и спорта - </t>
    </r>
    <r>
      <rPr>
        <b/>
        <i/>
        <sz val="10"/>
        <color indexed="8"/>
        <rFont val="Calibri"/>
        <family val="2"/>
        <charset val="204"/>
      </rPr>
      <t>субсидии на финансовое выполнение муниципального задания</t>
    </r>
    <r>
      <rPr>
        <i/>
        <sz val="10"/>
        <color indexed="8"/>
        <rFont val="Calibri"/>
        <family val="2"/>
        <charset val="204"/>
      </rPr>
      <t>, в том числе:</t>
    </r>
  </si>
  <si>
    <t>дети-инвалиды</t>
  </si>
  <si>
    <t>администр.</t>
  </si>
  <si>
    <t>реализацция основных общеобразовательных программ,завтраки и обеды</t>
  </si>
  <si>
    <t>информацизация</t>
  </si>
  <si>
    <t xml:space="preserve"> - Департамент образования и молодёжной политики (субвенции дошкольных образовательных  учреждений)</t>
  </si>
  <si>
    <t xml:space="preserve"> -департамент образования</t>
  </si>
  <si>
    <t>Адинистрация города (Субвенции на осуществление полномочий по государственному управлению охраной труда)</t>
  </si>
  <si>
    <t xml:space="preserve"> - МБЛПУ Детская городская больница "Жемчужинка" </t>
  </si>
  <si>
    <t>решение Думы города Мегиона от № 182 от 27.09.2011г "О внесении изменений в решение Думы города Мегиона от 07.12.2010 №100"</t>
  </si>
  <si>
    <t>Администрация города,МУ КС (содержание муниципального имущества)</t>
  </si>
  <si>
    <t>Управление физической культуры и спорта</t>
  </si>
  <si>
    <t>целевые субсидии ДОиМП</t>
  </si>
  <si>
    <t>Администрация субвенции ФБ на возмещение части затрат на закупку кормов для маточного поголовья крупного скота.</t>
  </si>
  <si>
    <t>МУ "Капитальное строительство" -паспортизация объекта 24-х квартирный жилой дом №2 по ул. Дружбы п.Высокий</t>
  </si>
  <si>
    <t>МУ "Капитальное строительство" -капитальный ремонт жилого фонда</t>
  </si>
  <si>
    <t>Департамент муниципальной собственности -капитальный ремонт жилого фонда</t>
  </si>
  <si>
    <t>Департамент муниципальной собственности -( приобретение служебного помещения для начальника ОВД)</t>
  </si>
  <si>
    <r>
      <t xml:space="preserve">Администрация города - </t>
    </r>
    <r>
      <rPr>
        <b/>
        <i/>
        <sz val="10"/>
        <color indexed="8"/>
        <rFont val="Calibri"/>
        <family val="2"/>
        <charset val="204"/>
      </rPr>
      <t>субсидии на финансовое обеспечение выполнения муниципального задания</t>
    </r>
    <r>
      <rPr>
        <i/>
        <sz val="10"/>
        <color indexed="8"/>
        <rFont val="Calibri"/>
        <family val="2"/>
        <charset val="204"/>
      </rPr>
      <t>, в том числе:</t>
    </r>
  </si>
  <si>
    <r>
      <rPr>
        <sz val="10"/>
        <color indexed="8"/>
        <rFont val="Calibri"/>
        <family val="2"/>
        <charset val="204"/>
      </rPr>
      <t xml:space="preserve">Администрация города </t>
    </r>
    <r>
      <rPr>
        <b/>
        <sz val="10"/>
        <color indexed="8"/>
        <rFont val="Calibri"/>
        <family val="2"/>
        <charset val="204"/>
      </rPr>
      <t xml:space="preserve">- субсидии на  финансовое обеспечение  выполнения муниципального задания, </t>
    </r>
    <r>
      <rPr>
        <sz val="10"/>
        <color indexed="8"/>
        <rFont val="Calibri"/>
        <family val="2"/>
        <charset val="204"/>
      </rPr>
      <t>в том числе:</t>
    </r>
  </si>
  <si>
    <t xml:space="preserve"> - МАУ Региональный историко-культурный и экологический центр </t>
  </si>
  <si>
    <t>Программа "Культура Югры" на 2011-2013 годы и на перспективу до 2015 года подпрограмма "Поддержка общественно-значимых, инновационных проектов и информационно-издательской деятельности"</t>
  </si>
  <si>
    <t xml:space="preserve">МКУ "Капитальное строительство" -подпрограмма "Развитие материально-технической базы сферы образования" программы "Новая школа Югры" </t>
  </si>
  <si>
    <t>МКУ "Капитальное строительство" - подпрограмма "Развитие материально-технической базы сферы образования" подпрограмма Новая школа Югры</t>
  </si>
  <si>
    <t>Департамент образования и молодежной политики " Профилактика правонарушений в ХМАО-Югре на 2011-2013годы" подпрограмма " Безопасность дорожного движения"</t>
  </si>
  <si>
    <t>Администрация города (Иные межбюджетные трансферты на реконструкцию и модернизацию сетей теплоснабжения для подготовки к осенне-зимнему периоду)</t>
  </si>
  <si>
    <t>МКУ "Капитальное строительство" -(благотворительное пожертвование на реконструкцию площади)</t>
  </si>
  <si>
    <t>МКУ "Капитальное строительство" - непрограмные инвестиции</t>
  </si>
  <si>
    <t xml:space="preserve"> -  МУ КС</t>
  </si>
  <si>
    <t xml:space="preserve"> -Департамент образования и молодежной политики</t>
  </si>
  <si>
    <t>Наименование разделов, подразделов, главных распорядителей бюджетных средств, получателей субсидий</t>
  </si>
  <si>
    <t xml:space="preserve">Код раздела </t>
  </si>
  <si>
    <t>код подраздела</t>
  </si>
  <si>
    <t>Ожидаемое  исполнение бюджета городского округа город Мегион  за 2011 год</t>
  </si>
  <si>
    <t>в том числе:</t>
  </si>
  <si>
    <t>расходы, осуществляемые по вопросам местного значения</t>
  </si>
  <si>
    <t>Объемы исходных данных, предоставленных главными распорядителями и получателями бюджетных средств</t>
  </si>
  <si>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</si>
  <si>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</si>
  <si>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</si>
  <si>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</si>
  <si>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местного самоуправления</t>
  </si>
  <si>
    <t>03</t>
  </si>
  <si>
    <r>
      <t xml:space="preserve">Утверждено  решением Думы города Мегиона от 07.12.2010 №100  </t>
    </r>
    <r>
      <rPr>
        <b/>
        <sz val="8"/>
        <color indexed="8"/>
        <rFont val="Calibri"/>
        <family val="2"/>
        <charset val="204"/>
      </rPr>
      <t>на  2012 год</t>
    </r>
  </si>
  <si>
    <t>Функционирование местной администрации</t>
  </si>
  <si>
    <t>04</t>
  </si>
  <si>
    <t>Судебная система</t>
  </si>
  <si>
    <t>05</t>
  </si>
  <si>
    <t>Обеспечение деятельности финансовых органов и органов финансового контроля</t>
  </si>
  <si>
    <t>06</t>
  </si>
  <si>
    <t>Департамент финансов (содержание аппарата)</t>
  </si>
  <si>
    <t>Дума города (содержание аппарата Счетной палаты)</t>
  </si>
  <si>
    <t>Дума города (содержание председателя, заместителя Счетной палаты)</t>
  </si>
  <si>
    <t>07</t>
  </si>
  <si>
    <t>Резервный фонд</t>
  </si>
  <si>
    <t>11</t>
  </si>
  <si>
    <t>Функционирование высшего должностного лица органа местного самоуправления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</si>
  <si>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</si>
  <si>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>Другие общегосударственные вопросы</t>
  </si>
  <si>
    <t>13</t>
  </si>
  <si>
    <t>Департамент муниципальной собственности (инвентаризация, паспортизация, содержание муниципального имущества)</t>
  </si>
  <si>
    <t>Администрация города (прочие расходы)</t>
  </si>
  <si>
    <t>НАЦИОНАЛЬНАЯ  БЕЗОПАСНОСТЬ  И  ПРАВООХРАНИТЕЛЬНАЯ  ДЕЯТЕЛЬНОСТЬ</t>
  </si>
  <si>
    <t>Отдел внутренних дел по городу Мегиону (содержание)</t>
  </si>
  <si>
    <t>Долгосрочная целевая программа городского округа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</si>
  <si>
    <t xml:space="preserve"> -Администрация города</t>
  </si>
  <si>
    <t xml:space="preserve"> -Управление физической культуры и спорта</t>
  </si>
  <si>
    <t xml:space="preserve"> -ММУ "Старт" </t>
  </si>
  <si>
    <t xml:space="preserve"> -МУ Центр культуры и досуга </t>
  </si>
  <si>
    <t xml:space="preserve"> -МУ"Центр гражданского и военно-патриотического воспитания молодежи"Форпост" им. Достовалова </t>
  </si>
  <si>
    <t xml:space="preserve"> -МОУ ДОД Детская художественная школа </t>
  </si>
  <si>
    <t xml:space="preserve"> -МУ Централизованная библиотечная система </t>
  </si>
  <si>
    <t xml:space="preserve"> -Региональный историко-культурный и экологический центр </t>
  </si>
  <si>
    <t xml:space="preserve"> - МУ "Служба спасения" </t>
  </si>
  <si>
    <t>Отдел внутренних дел (муниципальная целевая программа "Комплексные мероприятия по профилактике правонарушений на территории городского округа г.Мегион")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</si>
  <si>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</si>
  <si>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</si>
  <si>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</si>
  <si>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</si>
  <si>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</si>
  <si>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</si>
  <si>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 xml:space="preserve"> -МДОУ "Золотая рыбка" </t>
  </si>
  <si>
    <t xml:space="preserve"> -МДОУ "Елочка" </t>
  </si>
  <si>
    <t xml:space="preserve"> -МДОУ "Крепыш" </t>
  </si>
  <si>
    <t xml:space="preserve"> -МДОУ "Ласточка" </t>
  </si>
  <si>
    <t xml:space="preserve"> -МДОУ "Морозко" </t>
  </si>
  <si>
    <t xml:space="preserve"> -МДОУ "Незабудка" </t>
  </si>
  <si>
    <t xml:space="preserve"> -МДОУ "Буратино" </t>
  </si>
  <si>
    <t xml:space="preserve"> -МДОУ "Родничок" </t>
  </si>
  <si>
    <t xml:space="preserve"> -МДОУ "Росинка" </t>
  </si>
  <si>
    <t xml:space="preserve"> -МДОУ "Сказка" </t>
  </si>
  <si>
    <t xml:space="preserve"> -МДОУ "Белоснежка" </t>
  </si>
  <si>
    <t xml:space="preserve"> -МОУ  № 5 "Гимназия" </t>
  </si>
  <si>
    <t xml:space="preserve"> -МОУ  СОШ № 6 </t>
  </si>
  <si>
    <t xml:space="preserve"> -Департамент образования и молодежной политики </t>
  </si>
  <si>
    <t xml:space="preserve"> -Департамент образования и молодежной политики (субсидии на финансовое обеспечение МАОУ "СОШ №9")</t>
  </si>
  <si>
    <t xml:space="preserve"> -МОУ ДОД Детская школа искусств № 2 </t>
  </si>
  <si>
    <t xml:space="preserve"> -МУ Централизованная библиотечная система</t>
  </si>
  <si>
    <t>Сельское хозяйство и рыболовство</t>
  </si>
  <si>
    <t>Транспорт</t>
  </si>
  <si>
    <t>08</t>
  </si>
  <si>
    <t>Администрация города (возмещение убытков за пассажирские перевозки)</t>
  </si>
  <si>
    <t>Дорожное хозяйство</t>
  </si>
  <si>
    <t>Связь и информатика</t>
  </si>
  <si>
    <t>10</t>
  </si>
  <si>
    <t xml:space="preserve"> -Администрация города </t>
  </si>
  <si>
    <t xml:space="preserve"> -Департамент образования и молодёжной политики</t>
  </si>
  <si>
    <t xml:space="preserve"> -Департамент финансов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</si>
  <si>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</si>
  <si>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</si>
  <si>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</si>
  <si>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</si>
  <si>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Программа  "Наш дом" на 2011-2013 годы и на период до 2020 года</t>
  </si>
  <si>
    <t>Администрация города -адресная программа "Капитальный  ремонт  многоквартирных  домов"(бюджет АО и местный бюджет)</t>
  </si>
  <si>
    <t>Департамент муниципальной собственности -переселение граждан из ж/ф, непригодного для проживания (непрограмные инвестиции)</t>
  </si>
  <si>
    <t>Департамент муниципальной собственности -программа "Улучшение жилищных условий населения Ханты-Мансийского автономного округа - Югры" на 2005-2015 годы, в том числе:</t>
  </si>
  <si>
    <t xml:space="preserve">   -подпрограмма "Обеспечение жильем граждан, проживающих в жилых помещениях, непригодных для проживания"</t>
  </si>
  <si>
    <t xml:space="preserve">  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</si>
  <si>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Коммунальное хозяйство</t>
  </si>
  <si>
    <t>Администрация города (возмещение убытков по баням)</t>
  </si>
  <si>
    <t>Администрация города (компенсация выпадающих доходов)</t>
  </si>
  <si>
    <t>МКУ "Капитальное строительство" -программа "Развитие физической культуры и спорта в Ханты-Мансийском автономном округе - Югре" на 2011-2013 годы (строительство)</t>
  </si>
  <si>
    <t>МКУ "Капитальное строительство" -программа "Развитие физической культуры и спорта в Ханты-Мансийском автономном округе - Югре" на 2011-2013 годы (кап.ремонт)</t>
  </si>
  <si>
    <t>предельный дефицит бюджета (5%)</t>
  </si>
  <si>
    <t>Администрация города -  Подпрограмма "Народные художественные промыслы и ремесла"</t>
  </si>
  <si>
    <t>Администрация города - программа "Модернизация и реформирование жилищно-коммунального комплекса Ханты-Мансийского автономного округа - Югры" на 2011-2013 годы (компенсация выпадающих доходов организациям, предоставляющим  населению услуги газоснабжения)</t>
  </si>
  <si>
    <t>Администрация города - программа "Энергосбережение и повышение энергетической эффективности и энергобезопасности муниципального образования городской округ город Мегион"</t>
  </si>
  <si>
    <t>Благоустройство</t>
  </si>
  <si>
    <t>Администрация города- программа "Содержания объектов внешнего благоустройства городского округа город Мегион".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</si>
  <si>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Мегион".</t>
  </si>
  <si>
    <t>Администрация города- содержание  дорог (разметка)</t>
  </si>
  <si>
    <t>Администрация города- непрограмные инвестиции</t>
  </si>
  <si>
    <t>ОБРАЗОВАНИЕ</t>
  </si>
  <si>
    <t>Дошкольное образование</t>
  </si>
  <si>
    <t>Департамент образования и молодёжной политики (субвенции дошкольных образовательных  учреждений)</t>
  </si>
  <si>
    <t>Общее образование</t>
  </si>
  <si>
    <t xml:space="preserve"> - по субвенциям на реализацию основных общеобразовательных программ </t>
  </si>
  <si>
    <t xml:space="preserve"> - на предоставление учащимся общеобразовательных учреждений завтраков и обедов</t>
  </si>
  <si>
    <t xml:space="preserve"> - на реализацию отдельного государственного полномочия по информационному обеспечению </t>
  </si>
  <si>
    <t xml:space="preserve"> -  на выплату вознаграждения за выполнение функций классного руководителя педагогическим работникам образовательных учреждений </t>
  </si>
  <si>
    <t xml:space="preserve"> -МОУ  СОШ№ 1 </t>
  </si>
  <si>
    <t xml:space="preserve"> -МОУ  СОШ№ 2 </t>
  </si>
  <si>
    <t xml:space="preserve"> -МОУ  СОШ № 3 </t>
  </si>
  <si>
    <t xml:space="preserve"> -МОУ СОШ № 4 </t>
  </si>
  <si>
    <t xml:space="preserve"> -МОУ  СОШ № 7</t>
  </si>
  <si>
    <t>Другие  вопросы  в  области образования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</si>
  <si>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</si>
  <si>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Молодежная политика и оздоровление детей</t>
  </si>
  <si>
    <t xml:space="preserve"> -МБУ"Центр гражданского и военно-патриотического воспитания молодежи"Форпост" им. Достовалова </t>
  </si>
  <si>
    <t xml:space="preserve"> -МЛПУ ЦВЛД "Жемчужинка"  </t>
  </si>
  <si>
    <t xml:space="preserve"> -МУ ЦСП "Спорт - Альтаир" </t>
  </si>
  <si>
    <t xml:space="preserve"> -МОУ ДОД ДЮСШ №2 </t>
  </si>
  <si>
    <t xml:space="preserve"> -МОУ ДОД ДЮСШ № 3 </t>
  </si>
  <si>
    <t xml:space="preserve">КУЛЬТУРА И КИНЕМАТОГРАФИЯ </t>
  </si>
  <si>
    <t>Культура</t>
  </si>
  <si>
    <t xml:space="preserve"> -МОУ ДОД Детская школа искусств им.Кузьмина </t>
  </si>
  <si>
    <t xml:space="preserve">ЗДРАВООХРАНЕНИЕ  </t>
  </si>
  <si>
    <t>Стационарная медицинская помощь</t>
  </si>
  <si>
    <t>Амбулаторная помощь</t>
  </si>
  <si>
    <t>Скорая медицинская помощь</t>
  </si>
  <si>
    <t xml:space="preserve"> - МЛПУ Городская больница №1</t>
  </si>
  <si>
    <t xml:space="preserve"> - МЛПУ Городская больница № 2</t>
  </si>
  <si>
    <t>Другие вопросы в области здравоохранения</t>
  </si>
  <si>
    <t>СОЦИАЛЬНАЯ  ПОЛИТИКА</t>
  </si>
  <si>
    <t>Администрация города (доплаты к пенсиям муниц.служащим)</t>
  </si>
  <si>
    <t>Социальное обеспечение населения</t>
  </si>
  <si>
    <t>Отдел внутренних дел по городу Мегиону (пенсии, пособия)</t>
  </si>
  <si>
    <t>Департамент муниципальной собственности ("Доступное жилье молодым - семьям", федеральный бюджет)</t>
  </si>
  <si>
    <t xml:space="preserve">  -МЛПУ Городская  больница № 1</t>
  </si>
  <si>
    <t xml:space="preserve">  -МЛПУ Городская  больница № 2</t>
  </si>
  <si>
    <t xml:space="preserve">Департамент муниципальной собственности -подпрограмма "Улучшение жилищных условий отдельных категорий граждан" программы "Улучшение жилищных условий населения ХМАО - Югры" </t>
  </si>
  <si>
    <t xml:space="preserve"> -МДОУ "Росинка"</t>
  </si>
  <si>
    <t xml:space="preserve"> -МДОУ " Родничок"</t>
  </si>
  <si>
    <t xml:space="preserve"> -МОУ СОШ № 6</t>
  </si>
  <si>
    <t xml:space="preserve"> -МОУ СОШ № 7</t>
  </si>
  <si>
    <t xml:space="preserve"> -ДШИ №2</t>
  </si>
  <si>
    <t xml:space="preserve"> -ДЮСШ №2</t>
  </si>
  <si>
    <t xml:space="preserve"> -ДЮСШ №3</t>
  </si>
  <si>
    <t xml:space="preserve"> -Департамент образования и молодежной политики (пенсионеры)</t>
  </si>
  <si>
    <t>Администрация города -субвенции на выплату единовременного пособия при всех формах устройства детей, лишенных родительского попечения, в семью (федеральный бюджет)</t>
  </si>
  <si>
    <t>Администрация города - субвенции на предоставление дополнительных мер социальной поддержки детям-сиротам  и детям, оставшимся без попечения родителей, а также лицам из числа детей-сирот  и детей, оставшихся без попечения родителей,усыновителям,приемным родителям.</t>
  </si>
  <si>
    <t>Прочие расходы 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</si>
  <si>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</si>
  <si>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</si>
  <si>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</si>
  <si>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</si>
  <si>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</si>
  <si>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</si>
  <si>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</si>
  <si>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Департамент финансов (Обслуживание муниципального долга)</t>
  </si>
  <si>
    <t>Всего</t>
  </si>
  <si>
    <t>контрольные цифры</t>
  </si>
  <si>
    <t>Администрация (содержание Главы города)</t>
  </si>
  <si>
    <t>Дума города (содержание Председателя Думы города)</t>
  </si>
  <si>
    <t>Дума города (содержание депутата Думы города осуществляющего полномочия на постоянной основе)</t>
  </si>
  <si>
    <t>Дума города (содержание аппарата Думы города)</t>
  </si>
  <si>
    <t>Администрация  города (содержание аппарата)</t>
  </si>
  <si>
    <t>Администрация города (резервный фонд администрации города)</t>
  </si>
  <si>
    <t>Департамент муниципальной собственности (содержание аппарата)</t>
  </si>
  <si>
    <t>Администрация города (субвенции на осуществление федеральных полномочий по госрегистрации актов гражданского состояния (федеральный и окружной бюджет)</t>
  </si>
  <si>
    <t>Администрация города (субвенции на образование и организацию деятельности комиссий по делам несовершеннолетних)</t>
  </si>
  <si>
    <t>Администрация города (субвенции на создание и обеспечение деятельности  административных комиссий)</t>
  </si>
  <si>
    <t>Администрация города (субвенции на участие в программе "Социально-экономическое развитие малочисленных народов севера")</t>
  </si>
  <si>
    <t>Администрация города (субвенции на осуществление полномочий по подготовке проведения статистических переписей)</t>
  </si>
  <si>
    <t>Администрация города (субвенции на осуществление полномочий в области оборота этилового спирта, алкогольной и спиртосодержащей продукции)</t>
  </si>
  <si>
    <t>Администрация города  (субвенции по обеспечению хранения, комплектования, учета и использования архивных документов, относящихся к государственной собственности автономного округа)</t>
  </si>
  <si>
    <t xml:space="preserve">Органы внутренних дел </t>
  </si>
  <si>
    <t>Администрация города (мероприятия по предупреждению и ликвидации последствий ЧС и СБ)</t>
  </si>
  <si>
    <t>Администрация города (субсидии на выполнение муниципального задания МУ "Служба спасения" )</t>
  </si>
  <si>
    <t>Администрация города (подпрограмма "Профилактика правонарушений" программы ""Профилактика правонарушений в Ханты-Мансийском автономном округе - Югре на 2011-2013 годы")</t>
  </si>
  <si>
    <t xml:space="preserve"> - содержание вновь вводимого объекта  "Дворец искусств"</t>
  </si>
  <si>
    <t xml:space="preserve"> целевые субсидии МДОУ "Золотая рыбка" </t>
  </si>
  <si>
    <t xml:space="preserve">целевые субсидии МДОУ "Елочка" </t>
  </si>
  <si>
    <t xml:space="preserve">целевые субсидии МДОУ "Крепыш" </t>
  </si>
  <si>
    <t xml:space="preserve"> </t>
  </si>
  <si>
    <t xml:space="preserve">к решению Думы </t>
  </si>
  <si>
    <t>города Мегиона</t>
  </si>
  <si>
    <t>Наименование</t>
  </si>
  <si>
    <t>Рз</t>
  </si>
  <si>
    <t>Пр</t>
  </si>
  <si>
    <t>2012 год</t>
  </si>
  <si>
    <t>Общегосударственные вопросы</t>
  </si>
  <si>
    <t/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</si>
  <si>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</si>
  <si>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</si>
  <si>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</si>
  <si>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</si>
  <si>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Образование</t>
  </si>
  <si>
    <t>Другие вопросы в области образования</t>
  </si>
  <si>
    <t>Культура и кинематография</t>
  </si>
  <si>
    <t>Здравоохранение</t>
  </si>
  <si>
    <t>Социальная политика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</si>
  <si>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</si>
  <si>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</si>
  <si>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</si>
  <si>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целевые субсидии МДОУ "Ласточка" </t>
  </si>
  <si>
    <t xml:space="preserve">целевые субсидии МДОУ "Морозко" </t>
  </si>
  <si>
    <t xml:space="preserve">целевые субсидии МДОУ "Незабудка" </t>
  </si>
  <si>
    <t xml:space="preserve">целевые субсидии МДОУ "Буратино" </t>
  </si>
  <si>
    <t xml:space="preserve">целевые субсидии МДОУ "Родничок" </t>
  </si>
  <si>
    <t xml:space="preserve">целевые субсидии МДОУ "Росинка" </t>
  </si>
  <si>
    <t xml:space="preserve">целевые субсидии МДОУ "Сказка" </t>
  </si>
  <si>
    <t>целевые субсидии МОУ СОШ № 1</t>
  </si>
  <si>
    <t xml:space="preserve">целевые субсидии МОУ СОШ № 2 </t>
  </si>
  <si>
    <t xml:space="preserve">целевые субсидии МОУ СОШ № 3 </t>
  </si>
  <si>
    <t>целевые субсидии МОУ СОШ № 4</t>
  </si>
  <si>
    <t xml:space="preserve">целевые субсидии МДОУ "Белоснежка" </t>
  </si>
  <si>
    <t xml:space="preserve">целевые субсидии МОУ  № 5 "Гимназия" </t>
  </si>
  <si>
    <t xml:space="preserve">целевые субсидии МОУ  СОШ № 6 </t>
  </si>
  <si>
    <t xml:space="preserve">целевые субсидии МОУ  СОШ № 7 </t>
  </si>
  <si>
    <t>целевые субсидии МАОУ "СОШ №9"</t>
  </si>
  <si>
    <t xml:space="preserve">целевые субсидии ММУ "Старт" </t>
  </si>
  <si>
    <t>Администрация города (программа "Развитие агропромышленного комплекса ХМАО-Югры в 2011-2013 годах")</t>
  </si>
  <si>
    <t>МКУ "Капитальное строительство" -программа "Развитие транспортной системы Ханты-Мансийского автономного округа - Югры" на 2011-2013 годы, подпрограмма "Автомобильные дороги"</t>
  </si>
  <si>
    <t>Администрация города (МКУ "Капитальное строительство" (содержание)</t>
  </si>
  <si>
    <t>Администрация города (МКУ "Капитальное строительство" (непрограммное строительство )</t>
  </si>
  <si>
    <t>Департамент муниципальной собственности ( мероприятия по улучшению землеустройства и землепользования)</t>
  </si>
  <si>
    <t>Администрация города (ПИР по обустройству городской площади)</t>
  </si>
  <si>
    <t>Администрация города (программы "Поддержка и развитие малого и среднего предпринимательства на территории городского округа город Мегион на 2011-2015 годы" и "Поддержка и развитие малого и среднего предпринимательства на территории ХМАО-Югры на 2011-2013 годы")</t>
  </si>
  <si>
    <t>Администрация города (программа "Капитальный ремонт жилого фонда")</t>
  </si>
  <si>
    <t xml:space="preserve"> -МКУ "Капитальное строительство" </t>
  </si>
  <si>
    <t>Администрация города (адресная программа "Капитальный  ремонт  многоквартирных  домов" (федеральный бюджет))</t>
  </si>
  <si>
    <t>Администрация города (программа "Подготовка к осенне-зимнему периоду")</t>
  </si>
  <si>
    <t>МКУ "Капитальное строительство" - программа "Модернизация и реформирование жилищно-коммунального комплекса Ханты-Мансийского автономного округа - Югры" на 2011-2013 годы (строительство)</t>
  </si>
  <si>
    <t>МКУ "Капитальное строительство" -программа "Развитие и модернизация жилищно-коммунального комплекса Ханты-Мансийского автономного округа - Югры" на 2005-2012 годы</t>
  </si>
  <si>
    <t>МКУ "Капитальное строительство" -подпрограмма "Проектирование и строительство инженерных сетей"</t>
  </si>
  <si>
    <t>Департамент образования и молодежной политики (субвенция на обеспечение прав детей-инвалидов и семей, имеющих детей-инвалидов на образование, воспитание и обучение (бюджет округа)</t>
  </si>
  <si>
    <r>
      <t xml:space="preserve">Департамент образования и молодежной политики - </t>
    </r>
    <r>
      <rPr>
        <b/>
        <i/>
        <sz val="10"/>
        <color indexed="8"/>
        <rFont val="Calibri"/>
        <family val="2"/>
        <charset val="204"/>
      </rPr>
      <t>субсидии на финансовое обеспечение муниципального задания</t>
    </r>
    <r>
      <rPr>
        <i/>
        <sz val="10"/>
        <color indexed="8"/>
        <rFont val="Calibri"/>
        <family val="2"/>
        <charset val="204"/>
      </rPr>
      <t>, в том числе:</t>
    </r>
  </si>
  <si>
    <r>
      <t xml:space="preserve">Департамент образования и молодежной политики </t>
    </r>
    <r>
      <rPr>
        <b/>
        <sz val="10"/>
        <color indexed="8"/>
        <rFont val="Calibri"/>
        <family val="2"/>
        <charset val="204"/>
      </rPr>
      <t>целевые субсидии</t>
    </r>
    <r>
      <rPr>
        <sz val="10"/>
        <color indexed="8"/>
        <rFont val="Calibri"/>
        <family val="2"/>
        <charset val="204"/>
      </rPr>
      <t xml:space="preserve"> - программа"Новая школа Югры" на 2010-2013 годы подпрограмма "Обеспечение комплексной безопасности и комфортных условий образовательного процесса", в том числе:</t>
    </r>
  </si>
  <si>
    <t xml:space="preserve"> -МДОУ "Золотая рыбка"  </t>
  </si>
  <si>
    <t>МКУ "Капитальное строительство" -программа "Развитие материально-технической базы  дошкольных образовательных учреждений в Ханты-Мансийском автономном округе - Югре" на 2007-2010 годы (строительство детских дошкольных учреждений)</t>
  </si>
  <si>
    <r>
      <t xml:space="preserve">Департамент образования и молодежной политики - </t>
    </r>
    <r>
      <rPr>
        <b/>
        <i/>
        <sz val="10"/>
        <color indexed="8"/>
        <rFont val="Calibri"/>
        <family val="2"/>
        <charset val="204"/>
      </rPr>
      <t>субсидии  на</t>
    </r>
    <r>
      <rPr>
        <i/>
        <sz val="10"/>
        <color indexed="8"/>
        <rFont val="Calibri"/>
        <family val="2"/>
        <charset val="204"/>
      </rPr>
      <t xml:space="preserve">  </t>
    </r>
    <r>
      <rPr>
        <b/>
        <i/>
        <sz val="10"/>
        <color indexed="8"/>
        <rFont val="Calibri"/>
        <family val="2"/>
        <charset val="204"/>
      </rPr>
      <t>финансовое обеспечение муниципального задания</t>
    </r>
    <r>
      <rPr>
        <i/>
        <sz val="10"/>
        <color indexed="8"/>
        <rFont val="Calibri"/>
        <family val="2"/>
        <charset val="204"/>
      </rPr>
      <t>, в том числе:</t>
    </r>
  </si>
  <si>
    <r>
      <t>Департамент образования и молодежной политики -программа"Новая школа Югры" на 2010-2013 годы подпрограмма "Обеспечение комплексной безопасности и комфортных условий образовательного процесса" (</t>
    </r>
    <r>
      <rPr>
        <b/>
        <sz val="10"/>
        <color indexed="8"/>
        <rFont val="Calibri"/>
        <family val="2"/>
        <charset val="204"/>
      </rPr>
      <t>целевые субсидии</t>
    </r>
    <r>
      <rPr>
        <sz val="10"/>
        <color indexed="8"/>
        <rFont val="Calibri"/>
        <family val="2"/>
        <charset val="204"/>
      </rPr>
      <t>), в том числе:</t>
    </r>
  </si>
  <si>
    <t xml:space="preserve"> - МАОУ "СОШ №9"</t>
  </si>
  <si>
    <r>
      <t xml:space="preserve">Департамент образования и молодежной политики - программа"Новая школа Югры" на 2010-2013 годы подпрограмма "Инновационное развитие образования" </t>
    </r>
    <r>
      <rPr>
        <b/>
        <sz val="10"/>
        <color indexed="8"/>
        <rFont val="Calibri"/>
        <family val="2"/>
        <charset val="204"/>
      </rPr>
      <t>(целевые субсидии)</t>
    </r>
    <r>
      <rPr>
        <sz val="10"/>
        <color indexed="8"/>
        <rFont val="Calibri"/>
        <family val="2"/>
        <charset val="204"/>
      </rPr>
      <t>, в том числе:</t>
    </r>
  </si>
  <si>
    <t>Департамент образования и молодежной политики - программа "Культура Югры" на 2011-2013 годы и на перспективу до 2015 года подпрограмма "Художественное образование"</t>
  </si>
  <si>
    <r>
      <t xml:space="preserve">Администрация города -программа "Культура Югры" на 2011-2013 годы и на перспективу до 2015 года подпрограмма "Художественное образование" </t>
    </r>
    <r>
      <rPr>
        <b/>
        <sz val="10"/>
        <color indexed="8"/>
        <rFont val="Calibri"/>
        <family val="2"/>
        <charset val="204"/>
      </rPr>
      <t>(целевые субсидии)</t>
    </r>
    <r>
      <rPr>
        <sz val="10"/>
        <color indexed="8"/>
        <rFont val="Calibri"/>
        <family val="2"/>
        <charset val="204"/>
      </rPr>
      <t>, в том числе:</t>
    </r>
  </si>
  <si>
    <t xml:space="preserve"> - МОУ ДОД ДШИ им.А.Кузьмина  </t>
  </si>
  <si>
    <t>МКУ "Капитальное строительство" - подпрограмма "Развитие материально-технической базы учреждений образования Ханты-Мансийского автономного округа - Югры"</t>
  </si>
  <si>
    <t>МКУ "Капитальное строительство" (ремонт СК "Юность")</t>
  </si>
  <si>
    <t>Департамент образования и молодежной политики (содержание структурных подразделений)</t>
  </si>
  <si>
    <t>Департамент образования и молодежной политики (содержание аппарата управления)</t>
  </si>
  <si>
    <r>
      <t xml:space="preserve">Департамент образования и молодежной политики - ведомственная целевая программа "Образование" на 2011-2013 годы </t>
    </r>
    <r>
      <rPr>
        <b/>
        <sz val="10"/>
        <color indexed="8"/>
        <rFont val="Calibri"/>
        <family val="2"/>
        <charset val="204"/>
      </rPr>
      <t>(целевые субсидии)</t>
    </r>
    <r>
      <rPr>
        <sz val="10"/>
        <color indexed="8"/>
        <rFont val="Calibri"/>
        <family val="2"/>
        <charset val="204"/>
      </rPr>
      <t>, в том числе:</t>
    </r>
  </si>
  <si>
    <t xml:space="preserve"> -МАОУ "СОШ №9"</t>
  </si>
  <si>
    <t xml:space="preserve"> -МАУ "Комбинат общественного питания учреждений социальной сферы"</t>
  </si>
  <si>
    <t xml:space="preserve">  -МБЛПУ ДГБ " Жемчужинка"</t>
  </si>
  <si>
    <t>Департамент образования и молодежной политики - финансовое обеспечение муниципального задания МАУ "Комбинат общественного питания учреждений социальной сферы" (субвенции по предоставлению учащимся завтраков и обедов )</t>
  </si>
  <si>
    <r>
      <t xml:space="preserve">Департамент образования и молодежной политики - целевая программа "Организация летнего отдыха, оздоровления и трудозанятости детей, подростков и молодежи городского округа город Мегион" </t>
    </r>
    <r>
      <rPr>
        <b/>
        <sz val="10"/>
        <color indexed="8"/>
        <rFont val="Calibri"/>
        <family val="2"/>
        <charset val="204"/>
      </rPr>
      <t>(целевая</t>
    </r>
    <r>
      <rPr>
        <sz val="10"/>
        <color indexed="8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субсидия)</t>
    </r>
    <r>
      <rPr>
        <sz val="10"/>
        <color indexed="8"/>
        <rFont val="Calibri"/>
        <family val="2"/>
        <charset val="204"/>
      </rPr>
      <t>, в том числе:</t>
    </r>
  </si>
  <si>
    <r>
      <t xml:space="preserve">Администрация города  - целевая программа "Организация летнего отдыха, оздоровления и трудозанятости детей, подростков и молодежи городского округа город Мегион" </t>
    </r>
    <r>
      <rPr>
        <b/>
        <sz val="10"/>
        <color indexed="8"/>
        <rFont val="Calibri"/>
        <family val="2"/>
        <charset val="204"/>
      </rPr>
      <t>(целевая</t>
    </r>
    <r>
      <rPr>
        <sz val="10"/>
        <color indexed="8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субсидия)</t>
    </r>
    <r>
      <rPr>
        <sz val="10"/>
        <color indexed="8"/>
        <rFont val="Calibri"/>
        <family val="2"/>
        <charset val="204"/>
      </rPr>
      <t>, в том числе:</t>
    </r>
  </si>
  <si>
    <t xml:space="preserve">  - МАУ "Комбинат общественного питания учреждений социальной сферы"</t>
  </si>
  <si>
    <r>
      <t xml:space="preserve">Департамент образования и молодежной политики - </t>
    </r>
    <r>
      <rPr>
        <b/>
        <sz val="10"/>
        <color indexed="8"/>
        <rFont val="Calibri"/>
        <family val="2"/>
        <charset val="204"/>
      </rPr>
      <t>субсидии на финансовое обеспечение муниципального задания,</t>
    </r>
    <r>
      <rPr>
        <sz val="10"/>
        <color indexed="8"/>
        <rFont val="Calibri"/>
        <family val="2"/>
        <charset val="204"/>
      </rPr>
      <t xml:space="preserve"> в том числе:</t>
    </r>
  </si>
  <si>
    <t xml:space="preserve"> - ММУ "Старт" (Содержание)</t>
  </si>
  <si>
    <t xml:space="preserve"> - МБУ"Центр гражданского и военно-патриотического воспитания молодежи"Форпост" им. Достовалова </t>
  </si>
  <si>
    <t>Департамент образования и молодежной политики - ведомственная целевая программа на 2011-2013 годы "Совершенствование организации и осуществление мероприятий по работе с детьми, подростками и молодежью на 2011-2013 годы"</t>
  </si>
  <si>
    <t xml:space="preserve"> -  МАУ "Центр культуры и досуга"</t>
  </si>
  <si>
    <t xml:space="preserve"> - МУ Централизованная библиотечная система </t>
  </si>
  <si>
    <r>
      <t>Администрация города - программа "Развитие информационного общества в г. Мегион"</t>
    </r>
    <r>
      <rPr>
        <b/>
        <sz val="10"/>
        <color indexed="8"/>
        <rFont val="Calibri"/>
        <family val="2"/>
        <charset val="204"/>
      </rPr>
      <t xml:space="preserve"> (целевые субсидии)</t>
    </r>
    <r>
      <rPr>
        <sz val="10"/>
        <color indexed="8"/>
        <rFont val="Calibri"/>
        <family val="2"/>
        <charset val="204"/>
      </rPr>
      <t>, в том числе:</t>
    </r>
  </si>
  <si>
    <r>
      <t xml:space="preserve">Администрация города - программа "Центр народных художественных ремесел и промыслов" на 2011 год </t>
    </r>
    <r>
      <rPr>
        <b/>
        <sz val="10"/>
        <color indexed="8"/>
        <rFont val="Calibri"/>
        <family val="2"/>
        <charset val="204"/>
      </rPr>
      <t>(целевые субсидии)</t>
    </r>
    <r>
      <rPr>
        <sz val="10"/>
        <color indexed="8"/>
        <rFont val="Calibri"/>
        <family val="2"/>
        <charset val="204"/>
      </rPr>
      <t>, в том числе:</t>
    </r>
  </si>
  <si>
    <r>
      <t xml:space="preserve">Администрация  города - ведомственная целевая программа на 2011-2013 годы  "Культура города Мегион на 2011 год" </t>
    </r>
    <r>
      <rPr>
        <b/>
        <sz val="10"/>
        <color indexed="8"/>
        <rFont val="Calibri"/>
        <family val="2"/>
        <charset val="204"/>
      </rPr>
      <t>(целевые субсидии)</t>
    </r>
    <r>
      <rPr>
        <sz val="10"/>
        <color indexed="8"/>
        <rFont val="Calibri"/>
        <family val="2"/>
        <charset val="204"/>
      </rPr>
      <t>, в том числе:</t>
    </r>
  </si>
  <si>
    <t>кл.рук</t>
  </si>
  <si>
    <r>
      <t xml:space="preserve">Администрация города - ведомственная целевая программа на 2011-2013 годы  "Сохранение культурного наследия на 2011 год" </t>
    </r>
    <r>
      <rPr>
        <b/>
        <sz val="10"/>
        <color indexed="8"/>
        <rFont val="Calibri"/>
        <family val="2"/>
        <charset val="204"/>
      </rPr>
      <t>(целевые субсидии)</t>
    </r>
    <r>
      <rPr>
        <sz val="10"/>
        <color indexed="8"/>
        <rFont val="Calibri"/>
        <family val="2"/>
        <charset val="204"/>
      </rPr>
      <t>, в том числе:</t>
    </r>
  </si>
  <si>
    <r>
      <t xml:space="preserve">Администрация города - ведомственная целевая программа на 2011-2013 годы  "Безопасность в учреждениях культуры на 2011год" </t>
    </r>
    <r>
      <rPr>
        <b/>
        <sz val="10"/>
        <color indexed="8"/>
        <rFont val="Calibri"/>
        <family val="2"/>
        <charset val="204"/>
      </rPr>
      <t>(целевые субсидии)</t>
    </r>
    <r>
      <rPr>
        <sz val="10"/>
        <color indexed="8"/>
        <rFont val="Calibri"/>
        <family val="2"/>
        <charset val="204"/>
      </rPr>
      <t>, в том числе:</t>
    </r>
  </si>
  <si>
    <r>
      <t xml:space="preserve">Администрация города - мероприятия в области культуры </t>
    </r>
    <r>
      <rPr>
        <b/>
        <sz val="10"/>
        <color indexed="8"/>
        <rFont val="Calibri"/>
        <family val="2"/>
        <charset val="204"/>
      </rPr>
      <t>(целевые субсидии)</t>
    </r>
    <r>
      <rPr>
        <sz val="10"/>
        <color indexed="8"/>
        <rFont val="Calibri"/>
        <family val="2"/>
        <charset val="204"/>
      </rPr>
      <t xml:space="preserve">, в том числе: </t>
    </r>
  </si>
  <si>
    <t>МКУ "Капитальное строительство"- подпрограмма "Развитие материально-технической базы учреждений культуры Ханты-Мансийского автономного округа - Югры" (строительство дома культуры)</t>
  </si>
  <si>
    <t>МКУ "Капитальное строительство" - подпрограмма "Обеспечение комплексной безопасности и комфортных условий в учреждениях культуры" программы "Культура Югры"  (строительство, реконструкция)</t>
  </si>
  <si>
    <r>
      <rPr>
        <sz val="10"/>
        <color indexed="8"/>
        <rFont val="Calibri"/>
        <family val="2"/>
        <charset val="204"/>
      </rPr>
      <t>Администрация города</t>
    </r>
    <r>
      <rPr>
        <b/>
        <sz val="10"/>
        <color indexed="8"/>
        <rFont val="Calibri"/>
        <family val="2"/>
        <charset val="204"/>
      </rPr>
      <t xml:space="preserve"> - субсидии на  финансовое  обеспечение муниципального задания, </t>
    </r>
    <r>
      <rPr>
        <sz val="10"/>
        <color indexed="8"/>
        <rFont val="Calibri"/>
        <family val="2"/>
        <charset val="204"/>
      </rPr>
      <t>в том числе</t>
    </r>
    <r>
      <rPr>
        <b/>
        <sz val="10"/>
        <color indexed="8"/>
        <rFont val="Calibri"/>
        <family val="2"/>
        <charset val="204"/>
      </rPr>
      <t>:</t>
    </r>
  </si>
  <si>
    <t>Администрация города - ведомственная целевая программа "Анти-спид на 2011-2012 годы"</t>
  </si>
  <si>
    <t>Администрация города - ведомственная целевая программа "Неотложные меры борьбы с туберкулезом на 2011-2012 годы"</t>
  </si>
  <si>
    <r>
      <t xml:space="preserve">Администрация города -ведомственная целевая программа "Пожарная безопасность в муниципальных учреждениях здравоохранения городского округа город Мегион на 2011-2013 годы" </t>
    </r>
    <r>
      <rPr>
        <b/>
        <sz val="10"/>
        <color indexed="8"/>
        <rFont val="Calibri"/>
        <family val="2"/>
        <charset val="204"/>
      </rPr>
      <t>(целевые субсидии)</t>
    </r>
    <r>
      <rPr>
        <sz val="10"/>
        <color indexed="8"/>
        <rFont val="Calibri"/>
        <family val="2"/>
        <charset val="204"/>
      </rPr>
      <t>, в том числе:</t>
    </r>
  </si>
  <si>
    <t xml:space="preserve">  -МЛПУ Горбольница № 1 </t>
  </si>
  <si>
    <t xml:space="preserve">  -МЛПУ Горбольница № 2   п.Высокий   </t>
  </si>
  <si>
    <r>
      <rPr>
        <sz val="10"/>
        <color indexed="8"/>
        <rFont val="Calibri"/>
        <family val="2"/>
        <charset val="204"/>
      </rPr>
      <t xml:space="preserve">Администраци города  </t>
    </r>
    <r>
      <rPr>
        <b/>
        <sz val="10"/>
        <color indexed="8"/>
        <rFont val="Calibri"/>
        <family val="2"/>
        <charset val="204"/>
      </rPr>
      <t xml:space="preserve">- субсидии на финансовое обеспечение муниципального задания , </t>
    </r>
    <r>
      <rPr>
        <sz val="10"/>
        <color indexed="8"/>
        <rFont val="Calibri"/>
        <family val="2"/>
        <charset val="204"/>
      </rPr>
      <t>в том числе:</t>
    </r>
  </si>
  <si>
    <t xml:space="preserve"> - МАЛПУ Стоматологическая поликлиника  </t>
  </si>
  <si>
    <t xml:space="preserve"> - МЛПУ ЦВЛД "Жемчужинка" </t>
  </si>
  <si>
    <t>Администрация города  - субвенции на денежные выплаты медперсоналу ФАП, врачам, фельдшерам и мед.сестрам скорой медицинской помощи (федеральный бюджет), в том числе:</t>
  </si>
  <si>
    <t>Администрация города - субвенции на денежные выплаты медперсоналу ФАП, врачам, фельдшерам и мед.сестрам скорой медицинской помощи (бюджет автономного округа), в том числе:</t>
  </si>
  <si>
    <t>МКУ "Капитальное строительство" -подпрограмма "Развитие материально-технической базы учреждений здравоохранения" программы "Современное здравоохранение Югры"</t>
  </si>
  <si>
    <t>Администрация города -МУ "Доставка пенсий, пособий и социальных выплат" (ликвидация учреждения)</t>
  </si>
  <si>
    <t>Департамент муниципальной собственности  - (субвенции   на  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федерального бюджета)</t>
  </si>
  <si>
    <t xml:space="preserve"> Департамент муниципальной собственности  (субвенции на обеспечение жилыми помещениями  детей-сирот, детям, оставшихся без попечения родителей, а также детей, находящихся под опекой, не имеющих закрепленного жилья)</t>
  </si>
  <si>
    <r>
      <t xml:space="preserve">Администраци города - </t>
    </r>
    <r>
      <rPr>
        <b/>
        <sz val="10"/>
        <color indexed="8"/>
        <rFont val="Calibri"/>
        <family val="2"/>
        <charset val="204"/>
      </rPr>
      <t>целевые субсидии</t>
    </r>
    <r>
      <rPr>
        <sz val="10"/>
        <color indexed="8"/>
        <rFont val="Calibri"/>
        <family val="2"/>
        <charset val="204"/>
      </rPr>
      <t xml:space="preserve">  МАЛПУ " Стоматологческая поликлиника" (субвенции на бесплатное изготовление и ремонт зубных протезов)</t>
    </r>
  </si>
  <si>
    <r>
      <t xml:space="preserve">Администраци города - </t>
    </r>
    <r>
      <rPr>
        <b/>
        <sz val="10"/>
        <color indexed="8"/>
        <rFont val="Calibri"/>
        <family val="2"/>
        <charset val="204"/>
      </rPr>
      <t>целевые субсидии</t>
    </r>
    <r>
      <rPr>
        <sz val="10"/>
        <color indexed="8"/>
        <rFont val="Calibri"/>
        <family val="2"/>
        <charset val="204"/>
      </rPr>
      <t xml:space="preserve">  (субвенции на обеспечение бесплатными молочными продуктами питания детей до трёх лет),  в том числе:</t>
    </r>
  </si>
  <si>
    <r>
      <t xml:space="preserve">Департамент образования и молодежной политики - субвенции на предоставление поддержки педагогическим работникам и иным категориям граждан, проживающих и работающих в сельской местности  по оплате жилого помещения и коммунальных услуг </t>
    </r>
    <r>
      <rPr>
        <b/>
        <sz val="10"/>
        <color indexed="8"/>
        <rFont val="Calibri"/>
        <family val="2"/>
        <charset val="204"/>
      </rPr>
      <t>(целевые субсидии)</t>
    </r>
    <r>
      <rPr>
        <sz val="10"/>
        <color indexed="8"/>
        <rFont val="Calibri"/>
        <family val="2"/>
        <charset val="204"/>
      </rPr>
      <t>, в том числе:</t>
    </r>
  </si>
  <si>
    <r>
      <t xml:space="preserve"> Охрана семьи и детства</t>
    </r>
    <r>
      <rPr>
        <i/>
        <sz val="10"/>
        <color indexed="8"/>
        <rFont val="Calibri"/>
        <family val="2"/>
        <charset val="204"/>
      </rPr>
      <t>.</t>
    </r>
  </si>
  <si>
    <t xml:space="preserve">Администрация города (Программа "Создание и восполнение материальных запасов для борьбы с природными пожарами" </t>
  </si>
  <si>
    <t>Управление физической культуры и спорта - ведомственная целевая программа "Физкультура и спорт в городском округе город Мегион"на 2011-2013 годы</t>
  </si>
  <si>
    <r>
      <t xml:space="preserve">Администрация города - программа  "Культура Югры" на 2011-2013 годы и на перспективу до 2015 года, подпрограмма"Библиотечное дело" </t>
    </r>
    <r>
      <rPr>
        <b/>
        <sz val="10"/>
        <color indexed="8"/>
        <rFont val="Calibri"/>
        <family val="2"/>
        <charset val="204"/>
      </rPr>
      <t>(целевые субсидии</t>
    </r>
    <r>
      <rPr>
        <sz val="10"/>
        <color indexed="8"/>
        <rFont val="Calibri"/>
        <family val="2"/>
        <charset val="204"/>
      </rPr>
      <t xml:space="preserve">), </t>
    </r>
    <r>
      <rPr>
        <b/>
        <sz val="10"/>
        <color indexed="8"/>
        <rFont val="Calibri"/>
        <family val="2"/>
        <charset val="204"/>
      </rPr>
      <t>МУ"Централизованная библиотечная система"</t>
    </r>
    <r>
      <rPr>
        <sz val="10"/>
        <color indexed="8"/>
        <rFont val="Calibri"/>
        <family val="2"/>
        <charset val="204"/>
      </rPr>
      <t>Субсидии</t>
    </r>
  </si>
  <si>
    <r>
      <t xml:space="preserve">Управление физической культуры и спорта - </t>
    </r>
    <r>
      <rPr>
        <b/>
        <sz val="10"/>
        <color indexed="8"/>
        <rFont val="Calibri"/>
        <family val="2"/>
        <charset val="204"/>
      </rPr>
      <t>субсидии  на финансовое обеспечение муниципального задания</t>
    </r>
    <r>
      <rPr>
        <sz val="10"/>
        <color indexed="8"/>
        <rFont val="Calibri"/>
        <family val="2"/>
        <charset val="204"/>
      </rPr>
      <t>, в том числе:</t>
    </r>
  </si>
  <si>
    <t xml:space="preserve"> - МУ ЦСП "Спорт - Альтаир" </t>
  </si>
  <si>
    <t xml:space="preserve"> - МАУ СК "Дельфин" </t>
  </si>
  <si>
    <t>МКУ "Капитальное строительство" -непрограмные инвестиции</t>
  </si>
  <si>
    <t>Управление физической культуры и спорта (содержание аппарата)</t>
  </si>
  <si>
    <t>Управление физической культуры и спорта (содержание структурных подразделений)</t>
  </si>
  <si>
    <r>
      <t xml:space="preserve">Администрация города - </t>
    </r>
    <r>
      <rPr>
        <b/>
        <i/>
        <sz val="10"/>
        <color indexed="8"/>
        <rFont val="Calibri"/>
        <family val="2"/>
        <charset val="204"/>
      </rPr>
      <t>целевые субсидии МУ Служба спасения"</t>
    </r>
  </si>
  <si>
    <t>Администрация города - субсидии на финансовое обеспечение муниципального задания МУ "Мегионские новости"</t>
  </si>
  <si>
    <r>
      <t xml:space="preserve">Департамент образования и полодежной политики -  мероприятия направленные  на снижение напряженности на рынке труда </t>
    </r>
    <r>
      <rPr>
        <b/>
        <i/>
        <sz val="10"/>
        <color indexed="8"/>
        <rFont val="Calibri"/>
        <family val="2"/>
        <charset val="204"/>
      </rPr>
      <t>(целевые субсидии)</t>
    </r>
    <r>
      <rPr>
        <i/>
        <sz val="10"/>
        <color indexed="8"/>
        <rFont val="Calibri"/>
        <family val="2"/>
        <charset val="204"/>
      </rPr>
      <t>, в том числе:</t>
    </r>
  </si>
  <si>
    <r>
      <t xml:space="preserve">Администрация города - мероприятия направленные на снижение напряженности на рынке труда </t>
    </r>
    <r>
      <rPr>
        <b/>
        <i/>
        <sz val="10"/>
        <color indexed="8"/>
        <rFont val="Calibri"/>
        <family val="2"/>
        <charset val="204"/>
      </rPr>
      <t>(целевые субсидии)</t>
    </r>
    <r>
      <rPr>
        <i/>
        <sz val="10"/>
        <color indexed="8"/>
        <rFont val="Calibri"/>
        <family val="2"/>
        <charset val="204"/>
      </rPr>
      <t>, в том числе:</t>
    </r>
  </si>
  <si>
    <t xml:space="preserve">Администрация города - субсидии на финансовое обеспечение выполнения муниципального задания МБУ "МЦИКТ "Вектор"" </t>
  </si>
  <si>
    <t xml:space="preserve"> - Администрация города - целевые субсидии МКУ "Капитальное строительство" </t>
  </si>
  <si>
    <t xml:space="preserve"> - МОУ  СОШ№ 1 </t>
  </si>
  <si>
    <t xml:space="preserve"> - МОУ  СОШ№ 2 </t>
  </si>
  <si>
    <t xml:space="preserve"> - МОУ  СОШ № 3 </t>
  </si>
  <si>
    <t xml:space="preserve"> - МОУ СОШ № 4 </t>
  </si>
  <si>
    <t xml:space="preserve"> - МОУ  № 5 "Гимназия" </t>
  </si>
  <si>
    <t xml:space="preserve"> - МОУ  СОШ № 6 </t>
  </si>
  <si>
    <t xml:space="preserve"> - МОУ  СОШ № 7 </t>
  </si>
  <si>
    <t xml:space="preserve"> - МОУ ДОД ДЮСШ № 3 </t>
  </si>
  <si>
    <t xml:space="preserve"> - МАУ "Комбинат общественного питания учреждений социальной сферы"</t>
  </si>
  <si>
    <t xml:space="preserve"> - МОУ ДОД Детская художественная школа </t>
  </si>
  <si>
    <t xml:space="preserve"> - МОУ ДОД Детская школа искусств им.Кузьмина </t>
  </si>
  <si>
    <t xml:space="preserve"> - МОУ ДОД Детская школа искусств № 2 </t>
  </si>
  <si>
    <t xml:space="preserve"> - МОУ ДОД ДЮСШ №1</t>
  </si>
  <si>
    <t xml:space="preserve"> - МОУ ДОД ДЮСШ №2 </t>
  </si>
  <si>
    <t xml:space="preserve"> - МДОУ "Золотая рыбка" </t>
  </si>
  <si>
    <t xml:space="preserve"> - МДОУ "Елочка" </t>
  </si>
  <si>
    <t xml:space="preserve"> - МДОУ "Морозко" </t>
  </si>
  <si>
    <t xml:space="preserve"> - МДОУ "Крепыш" </t>
  </si>
  <si>
    <t xml:space="preserve"> - МДОУ "Рябинка" </t>
  </si>
  <si>
    <t xml:space="preserve"> - МДОУ "Незабудка" </t>
  </si>
  <si>
    <t xml:space="preserve"> - МДОУ "Буратино" </t>
  </si>
  <si>
    <t xml:space="preserve"> - МДОУ "Росинка" </t>
  </si>
  <si>
    <t xml:space="preserve"> - МДОУ "Сказка" </t>
  </si>
  <si>
    <t xml:space="preserve"> - МДОУ "Родничок" </t>
  </si>
  <si>
    <t xml:space="preserve"> - МДОУ "Белоснежка" </t>
  </si>
  <si>
    <t xml:space="preserve"> - МДОУ "Ласточка" </t>
  </si>
  <si>
    <t xml:space="preserve"> - МЛПУ Горбольница № 1 </t>
  </si>
  <si>
    <t xml:space="preserve"> - МЛПУ Горбольница № 2   п.Высокий    </t>
  </si>
  <si>
    <t>Администрация города - субвенции на осуществление деятельности отдела  по опеке и попечительству</t>
  </si>
  <si>
    <t>Проект  бюджета городского округа город Мегион  на 2012 год   по  расходам</t>
  </si>
  <si>
    <t>тыс. рублей</t>
  </si>
  <si>
    <t>раздел 03</t>
  </si>
  <si>
    <t>раздел 05</t>
  </si>
  <si>
    <t>Субсидии на финансовое обеспечение муниципального задания</t>
  </si>
  <si>
    <t>0701</t>
  </si>
  <si>
    <t>0702</t>
  </si>
  <si>
    <t>0707</t>
  </si>
  <si>
    <t>0709</t>
  </si>
  <si>
    <t>Содержание казенного учреждения Департамент образования и молодежной политики (аппарат управления, централизованная бухгалтерия, отдел кадров, отдел ресурсного обеспечения образовательных учреждений)</t>
  </si>
  <si>
    <t>местный бюджет</t>
  </si>
  <si>
    <t>0700</t>
  </si>
  <si>
    <t>Субсидии на иные  цели (льготный проезд,  компенсация за книгоиздательскую продукцию, пособие по уходу за ребенком до 3-х лет)</t>
  </si>
  <si>
    <t>Департамент образования и молодежной политики - целевые субсидии, в том числе:</t>
  </si>
  <si>
    <t>Управление физической культуры и спорта - целевые субсидии, в том числе:</t>
  </si>
  <si>
    <t>Администрация города - целевые субсидии, в том числе:</t>
  </si>
  <si>
    <t>Управление физической культуры и спорта - субсидии на финансовое выполнение муниципального задания, в том числе:</t>
  </si>
  <si>
    <t>Администрация города - субсидии на финансовое обеспечение выполнения муниципального задания, в том числе:</t>
  </si>
  <si>
    <t>Департамент образования и молодежной политики - субсидии  на  финансовое обеспечение муниципального задания, в том числе:</t>
  </si>
  <si>
    <t>Департамент образования и молодежной политики - субсидии на финансовое обеспечение муниципального задания, в том числе:</t>
  </si>
  <si>
    <t>Итого социально-значимых расходов</t>
  </si>
  <si>
    <t>Ведомственные программы в области образования</t>
  </si>
  <si>
    <t>Доля  софинансирования расходов  в  рамках целевых программ ХМАО-Югры</t>
  </si>
  <si>
    <t>Всего  по  разделу  0700</t>
  </si>
  <si>
    <t>раздел 07</t>
  </si>
  <si>
    <t>раздел 08</t>
  </si>
  <si>
    <t>раздел 09</t>
  </si>
  <si>
    <t>Администрация города - субсидии на  финансовое  обеспечение муниципального задания, в том числе:</t>
  </si>
  <si>
    <t xml:space="preserve">МКУ "Капитальное строительство" </t>
  </si>
  <si>
    <t>к решению Думы</t>
  </si>
  <si>
    <t>в том числе</t>
  </si>
  <si>
    <t>Вед</t>
  </si>
  <si>
    <t>Цел</t>
  </si>
  <si>
    <t>Вид</t>
  </si>
  <si>
    <t>2</t>
  </si>
  <si>
    <t>3</t>
  </si>
  <si>
    <t>4</t>
  </si>
  <si>
    <t>5</t>
  </si>
  <si>
    <t>6</t>
  </si>
  <si>
    <t>7</t>
  </si>
  <si>
    <t>8</t>
  </si>
  <si>
    <t>9</t>
  </si>
  <si>
    <t>ВСЕГО</t>
  </si>
  <si>
    <t>Центральный аппарат</t>
  </si>
  <si>
    <t>Расходы на выплаты персоналу госудрственных органов</t>
  </si>
  <si>
    <t>Фонд оплаты труда и страховых взносов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</si>
  <si>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</si>
  <si>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</si>
  <si>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</si>
  <si>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 , работ и услуг для государственных нужд</t>
  </si>
  <si>
    <t>Иные бюджетные ассигнования</t>
  </si>
  <si>
    <t>Администрация города Мегион</t>
  </si>
  <si>
    <t>040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</si>
  <si>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</si>
  <si>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Образование и организация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</si>
  <si>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</si>
  <si>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Субвенции местным бюджетам на осуществление полномочий в области оборота этилового спирта, алкогольной и спиртосодержащей продукции</t>
  </si>
  <si>
    <t>Субвенции местным бюджетам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</si>
  <si>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Иные закупки товаров, работ и услуг для муниципальных нужд</t>
  </si>
  <si>
    <t>Прочая закупка товаров , работ и услуг для муниципальных нужд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</si>
  <si>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</si>
  <si>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</si>
  <si>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Субсидии бюджетным учреждениям на иные цели</t>
  </si>
  <si>
    <t>Региональные целевые программы</t>
  </si>
  <si>
    <t>Программа "Развитие агропромышленного комплекса Ханты-Мансийского автономного округа - Югры в 2011-2013 годах и на период до 2015 года"</t>
  </si>
  <si>
    <t>Субсидии юридическим лицам (кроме государственных учреждений) и физическим лицам -производителям товаров работ и услуг</t>
  </si>
  <si>
    <t>Бюджетные инвестиции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</si>
  <si>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</si>
  <si>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бюджетным учреждениям на финансовое обеспечение  муниципального задания на оказание муниципальных услуг (выполнение работ)</t>
  </si>
  <si>
    <t>Субвенции местным бюджетам на осуществление полномочий по государственному управлению охраной труда</t>
  </si>
  <si>
    <t>Программа "Модернизация и реформирование жилищно-коммунального комплекса Ханты-Мансийского автономного округа - Югры на 2011-2013 годы и на период до 2015 года"</t>
  </si>
  <si>
    <t>Учреждения по внешкольной работе с детьми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</si>
  <si>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</si>
  <si>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</si>
  <si>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Предоставление субсидий бюджетным, автономным учреждениям и некомерческим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</si>
  <si>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</si>
  <si>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</si>
  <si>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</si>
  <si>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иные цели</t>
  </si>
  <si>
    <t>Программа "Культура Югры" на 2011-2013 годы и на период до 2015 года</t>
  </si>
  <si>
    <t>Подпрограмма "Народные художественные промыслы и ремесла"</t>
  </si>
  <si>
    <t>Подпрограмма "Библиотечное дело"</t>
  </si>
  <si>
    <t>Подпрограмма "Музейное дело"</t>
  </si>
  <si>
    <t>Больницы, клиники, госпитали, медико-санитарные части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</si>
  <si>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</si>
  <si>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</si>
  <si>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 </t>
  </si>
  <si>
    <t>Программа "Современное здравоохранение Югры" на 2011-2013 годы и на период до 2015 года</t>
  </si>
  <si>
    <t>Подпрограмма "Развитие материально-технической базы учреждений здравоохранения"</t>
  </si>
  <si>
    <t>Социальные выплаты гражданам, кроме публичных нормативных социальных выплат</t>
  </si>
  <si>
    <t>Субвенции местным бюджетам на бесплатное изготовление и ремонт зубных протезов</t>
  </si>
  <si>
    <t>Субвенции местным бюджетам на обеспечение бесплатными молочными продуктами питания детей до трех лет</t>
  </si>
  <si>
    <t>Субсидии бюджетным  учреждениям</t>
  </si>
  <si>
    <t>Выплата единовременного пособия при всех формах устройства детей, лишенных родительского попечения, в семью</t>
  </si>
  <si>
    <t>Публичные нормативные социальные выплаты гражданам</t>
  </si>
  <si>
    <t>Пособия и компенсация по публичным нормативным обязательствам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</si>
  <si>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</si>
  <si>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Пособия и компенсация гражданам и иные социальные выплаты , кроме публичных нормативных обязательств</t>
  </si>
  <si>
    <t>Межбюджетные трансферты</t>
  </si>
  <si>
    <t>Осуществление деятельности по опеке и попечительству</t>
  </si>
  <si>
    <t>Программа "Развитие физической культуры и спорта в Ханты-Мансийском автономном округе - Югре" на 2011-2013 годы и на период до 2015 года</t>
  </si>
  <si>
    <t>Обеспечение деятельности подведомственных учреждений</t>
  </si>
  <si>
    <t>Департамент муниципальной собственности администрации города Мегиона</t>
  </si>
  <si>
    <t>070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</si>
  <si>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</si>
  <si>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Субсидии гражданам на приобретение жилья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</si>
  <si>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</si>
  <si>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</t>
  </si>
  <si>
    <t>Приобретение товаров ,работ, услуг в пользу граждан</t>
  </si>
  <si>
    <t>Департамент образования и молодежной политики администрации города Мегиона</t>
  </si>
  <si>
    <t>080</t>
  </si>
  <si>
    <t xml:space="preserve">Образование </t>
  </si>
  <si>
    <t>Детские дошкольные учреждения</t>
  </si>
  <si>
    <t>Ежемесячное денежное вознаграждение за классное руководство за счет средств бюджета автономного округа</t>
  </si>
  <si>
    <t>Школы-детские сады, школы начальные, неполные средние и средние</t>
  </si>
  <si>
    <t>Субвенции местным бюджетам по предоставлению учащимся муниципальных общеобразовательных учреждений завтраков и обедов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</si>
  <si>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</si>
  <si>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Управление физической культуры и спорта администрации города  Мегион</t>
  </si>
  <si>
    <t>090</t>
  </si>
  <si>
    <t>Центры спортивной подготовки (сборные команды)</t>
  </si>
  <si>
    <t>Распределение бюджетных ассигнований на реализацию целевых программ Ханты-Мансийского автономного округа - Югры, городского округа город Мегион на 2012 год</t>
  </si>
  <si>
    <t>№ п/п</t>
  </si>
  <si>
    <t>ЦСР</t>
  </si>
  <si>
    <t>РЗ</t>
  </si>
  <si>
    <t>ПР</t>
  </si>
  <si>
    <t>Сумма на 2012 год (тыс.руб.)</t>
  </si>
  <si>
    <t>объем средств, формируемый в рамках целевых программ</t>
  </si>
  <si>
    <t>Окружные средства</t>
  </si>
  <si>
    <t>Собственные средства</t>
  </si>
  <si>
    <t>1</t>
  </si>
  <si>
    <t xml:space="preserve">Администрация города </t>
  </si>
  <si>
    <t>522 57 00</t>
  </si>
  <si>
    <t>522 61 05</t>
  </si>
  <si>
    <t>795 01 05</t>
  </si>
  <si>
    <t>Администрация города (компенсация выпадающих доходов организациям, предоставляющим населению услуги газоснабжения</t>
  </si>
  <si>
    <t>522 21 00</t>
  </si>
  <si>
    <t>МКУ "Капитальное строительство" (строительство)</t>
  </si>
  <si>
    <t>795 01 12</t>
  </si>
  <si>
    <t>МКУ "Капитальное строительство"</t>
  </si>
  <si>
    <t>522 56 03</t>
  </si>
  <si>
    <t>795 01 16</t>
  </si>
  <si>
    <t>Департамент образования и молодежной политики</t>
  </si>
  <si>
    <t>522 56 01</t>
  </si>
  <si>
    <t>795 01 17</t>
  </si>
  <si>
    <t>522 56 02</t>
  </si>
  <si>
    <t>795 01 18</t>
  </si>
  <si>
    <t>522 28 10</t>
  </si>
  <si>
    <r>
      <t>Департамент образования и молодежной политики</t>
    </r>
    <r>
      <rPr>
        <sz val="12"/>
        <color indexed="9"/>
        <rFont val="Times New Roman"/>
        <family val="1"/>
        <charset val="204"/>
      </rPr>
      <t>5210104</t>
    </r>
  </si>
  <si>
    <t>432 02 00</t>
  </si>
  <si>
    <r>
      <t>Департамент образования и молодежной политики</t>
    </r>
    <r>
      <rPr>
        <sz val="12"/>
        <color indexed="9"/>
        <rFont val="Times New Roman"/>
        <family val="1"/>
        <charset val="204"/>
      </rPr>
      <t>5210217</t>
    </r>
  </si>
  <si>
    <t>522 28 06</t>
  </si>
  <si>
    <t>522 28 05</t>
  </si>
  <si>
    <t>522 28 07</t>
  </si>
  <si>
    <t>МКУ "Капитальное строительство</t>
  </si>
  <si>
    <t>522 58 04</t>
  </si>
  <si>
    <t>522 35 00</t>
  </si>
  <si>
    <t>795 01 22</t>
  </si>
  <si>
    <t>Всего:</t>
  </si>
  <si>
    <t>Перечень  целевых программ городского округа</t>
  </si>
  <si>
    <t>795 01 01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</si>
  <si>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  </r>
  </si>
  <si>
    <t>795 01 02</t>
  </si>
  <si>
    <t>795 01 24</t>
  </si>
  <si>
    <t>795 01 03</t>
  </si>
  <si>
    <t>795 01 04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</si>
  <si>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"Развитие информационного общества на территории городского округа город Мегион на 2011-2013 годы"</t>
    </r>
  </si>
  <si>
    <t>795 01 06</t>
  </si>
  <si>
    <t>795 01 07</t>
  </si>
  <si>
    <t>795 01 08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</si>
  <si>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"Формирование доступной среды для инвалидов и других маломобильных групп населения на территории городского округа на 2012-2015 годы"</t>
    </r>
  </si>
  <si>
    <t>795 01 10</t>
  </si>
  <si>
    <t>795 01 11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</si>
  <si>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"Энергосбережение и повышение энергетической эффективности и энергобезопасности муниципального образования городской округ город Мегион"</t>
    </r>
  </si>
  <si>
    <t>795 01 13</t>
  </si>
  <si>
    <t>795 01 14</t>
  </si>
  <si>
    <t>795 01 15</t>
  </si>
  <si>
    <t>795 01 20</t>
  </si>
  <si>
    <t>Программа"Информационное обеспечение деятельности органов местного самоуправления городского округа город Мегион на 2012 год"</t>
  </si>
  <si>
    <t>администрация города</t>
  </si>
  <si>
    <t>795 01 23</t>
  </si>
  <si>
    <t>Итого по программам</t>
  </si>
  <si>
    <t>795 01 25</t>
  </si>
  <si>
    <t>Иные межбюджетные трансферты, предоставляемые бюджету городского округа город Мегион  на  2012 год   и плановый период 2013 и 2014 годов</t>
  </si>
  <si>
    <t>тыс.рублей</t>
  </si>
  <si>
    <t>2013 год</t>
  </si>
  <si>
    <t>2014 год</t>
  </si>
  <si>
    <t>Культура, кинематография</t>
  </si>
  <si>
    <t>Департамент образования и молодежной политики администрации  города Мегион</t>
  </si>
  <si>
    <t>Подпрограмма "Поддержка общественно - значимых, инновационных проектов и информационно-издательской деятельности"</t>
  </si>
  <si>
    <t>Субсидии, предоставляемые бюджету городского округа город Мегион из регионального фонда софинансирования расходов  на 2012 год   и плановый  период  2013 и 2014 годов</t>
  </si>
  <si>
    <t>Иные закупки товаров и услуг для государственных нужд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</si>
  <si>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</si>
  <si>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Программа "Новая школа Югры" на 2010-2013 годы и на период до 2015 года</t>
  </si>
  <si>
    <t>Подпрограмма "Развитие материально-технической базы сферы образования"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</si>
  <si>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</si>
  <si>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</si>
  <si>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Подпрограмма "Инновационное развитие образования"</t>
  </si>
  <si>
    <t>Подпрограмма "Обеспечение комплексной безопасности и комфортных условий образовательного процесса"</t>
  </si>
  <si>
    <t>Изменения (+,-)</t>
  </si>
  <si>
    <t>С учетом изменений</t>
  </si>
  <si>
    <t>4219900</t>
  </si>
  <si>
    <t>Программа "Поддержка и развитие малого и среднего предпринимательства на территории городского округа город Мегион на 2011-2013 годы и на период до 2015 года"</t>
  </si>
  <si>
    <t xml:space="preserve">Подпрограмма "Обеспечение комплексной безопасности и комфортных условий в учреждениях культуры" </t>
  </si>
  <si>
    <t xml:space="preserve">Подпрограмма "Обеспечение комплексной безопасности и комфортных условий образовательного процесса" </t>
  </si>
  <si>
    <t>Подпрограмма "Развитие материально-технической базы дошкольных образовательных учреждений"</t>
  </si>
  <si>
    <t>Закупка товаров, работ и услуг дв целях капитального ремонта государственного имущества</t>
  </si>
  <si>
    <t>Федеральные средства</t>
  </si>
  <si>
    <t>522 04 00</t>
  </si>
  <si>
    <t>522 44 00</t>
  </si>
  <si>
    <t>522 28 11</t>
  </si>
  <si>
    <t>795 01 09</t>
  </si>
  <si>
    <t>522 63 00</t>
  </si>
  <si>
    <t xml:space="preserve"> - ММАУ "Старт" </t>
  </si>
  <si>
    <t xml:space="preserve"> -  МАУ "Комбинат общественного питания учреждений социальной сферы" </t>
  </si>
  <si>
    <t xml:space="preserve"> - МАОУ  СОШ № 9</t>
  </si>
  <si>
    <t xml:space="preserve"> - МБОУ СОШ № 4</t>
  </si>
  <si>
    <t xml:space="preserve">- МАЛПУ "Городская стоматологическая поликлиника"  </t>
  </si>
  <si>
    <t>Органы юстиции</t>
  </si>
  <si>
    <t xml:space="preserve">Подпрограмма "Профилактика правонарушений" программы "Профилактика правонарушений в Ханты-Мансийском автономном округе-Югре НА 2011-2013 годы" </t>
  </si>
  <si>
    <t>Реализация дополнительных мероприятий, направленных на снижение напряженности на рынке труда</t>
  </si>
  <si>
    <t>522 45 00</t>
  </si>
  <si>
    <t>Субвенции, предоставляемые бюджету городского округа город Мегион из регионального фонда компенсаций на 2012 год и плановый период 2013 и 2014 годов</t>
  </si>
  <si>
    <t>Дощкольное образование</t>
  </si>
  <si>
    <t>Субвенции местным бюджетам на обеспечение прав детей-инвалидов и семей, имеющих детей-инвалидов, на образование, воспитание и обучение</t>
  </si>
  <si>
    <t>Ежемесячное денежное вознаграждение за классное руководство</t>
  </si>
  <si>
    <t>Субвенции местным бюджетам на реализацию основных общеобразовательных программ</t>
  </si>
  <si>
    <t>Субвенции местным бюджетам по информационному обеспечению общеобразовательных учреждений</t>
  </si>
  <si>
    <t>Субвенции местным бюджетам на организацию отдыха и оздоровления детей</t>
  </si>
  <si>
    <t>Другие вопросы а области национальной безопасности и правоохранительной деятельности</t>
  </si>
  <si>
    <t>Почая закупка товаров, работ, услуг для муниципальных нужд</t>
  </si>
  <si>
    <t>0980000</t>
  </si>
  <si>
    <t>Обеспечение мероприятий по капитальному ремонту многоквартирных домов и переселению граждан из аварийного  жилищного фонда</t>
  </si>
  <si>
    <t>0980102</t>
  </si>
  <si>
    <t>0980100</t>
  </si>
  <si>
    <t>0980200</t>
  </si>
  <si>
    <t>Обеспечение мероприятий по переселению граждан из аварийного жилищного фонда  за счет государственной корпорации ФСР ЖКХ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</si>
  <si>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 бюджетов</t>
  </si>
  <si>
    <t>0980202</t>
  </si>
  <si>
    <t>Прочая закупка товаров, работ и услуг для государственных нужд</t>
  </si>
  <si>
    <t>0980210</t>
  </si>
  <si>
    <t>Субсидии на обеспечение дополнительных расходов по  переселению граждан из аварийного жилищного фонда за счет средств бюджетов( автономного округа)</t>
  </si>
  <si>
    <t>Другие вопросы в области  национальной экономики</t>
  </si>
  <si>
    <t>Субсидии на реализацию программы " Энергосбережение и повышение энергетической активности в ХМАО -Югре до 2020года"</t>
  </si>
  <si>
    <t>Предоставление субсидий бюджетным учреждениям на иные цели</t>
  </si>
  <si>
    <t>Предоставление субсидий автономным учреждениям на иные цели</t>
  </si>
  <si>
    <t>Прочие межбюджетные трансферты</t>
  </si>
  <si>
    <t>522 25 01</t>
  </si>
  <si>
    <t>Приложение 8</t>
  </si>
  <si>
    <t>Раздел подраз        дел</t>
  </si>
  <si>
    <t>Наименование раздела , подраздела , получателя бюджетных средств</t>
  </si>
  <si>
    <t>Сумма (тыс.рублей)</t>
  </si>
  <si>
    <t>Примечание</t>
  </si>
  <si>
    <t>0100</t>
  </si>
  <si>
    <t>Распоряжения администрации города 367,368,369,372,385,386,394,395,396 (см. таблицу перераспределение плановых ассигнований с резервного фонда)</t>
  </si>
  <si>
    <t>0801</t>
  </si>
  <si>
    <t>1100</t>
  </si>
  <si>
    <t>1101</t>
  </si>
  <si>
    <t>Итого</t>
  </si>
  <si>
    <t>0401</t>
  </si>
  <si>
    <t>0401.</t>
  </si>
  <si>
    <t>Письмо Департамента  труда и занятости населения ХМАО-Югры от 30.01.2012  №0060</t>
  </si>
  <si>
    <t>Муниципальное автономное учреждение "Центр культуры и досуга", г. Мегион  
Цель: оказание финансовой помощи на создание видеоверсии спектакля "Гаснущий очаг" и приобретение компьютерной техники</t>
  </si>
  <si>
    <t xml:space="preserve">Муниципальное общеобразовательное учреждение № 5 "Гимназия", г. Мегион
Цель: оказание финансовой помощи на приобретение компьютерной техники </t>
  </si>
  <si>
    <t>Муниципальное автономное образовательное учреждение дополнительного образования детей "Детско-юношеская спортивная школа № 3", г. Мегион пгт. Высокий
Цель: оказание финансовой помощи команде "Юность" для участия в зональном турнире по хоккею с шайбой в г. Омске в 2012 году</t>
  </si>
  <si>
    <t>Муниципальное автономное общеобразовательное учреждение "Средняя общеобразовательная школа № 9", г. Мегион
Цель: оказание финансовой помощи на приобретение оборудования, оргтехники, мебели и инвентаря для библиотеки, мебели для раздевалок в школьном бассейне, на повышение квалификации сотрудников учреждения</t>
  </si>
  <si>
    <t xml:space="preserve">Муниципальное общеобразовательное учреждение "Средняя общеобразовательная школа № 1", г. Мегион
Цель: оказание финансовой помощи на приобретение входных дверей, техники, оборудования </t>
  </si>
  <si>
    <t xml:space="preserve">Муниципальное образовательное учреждение "Средняя общеобразовательная школа № 4", г. Мегион
Цель: оказание финансовой помощи на приобретение техники, оборудования </t>
  </si>
  <si>
    <t xml:space="preserve"> Муниципальное молодежное учреждение "Старт", г. Мегион
Цель: оказание финансовой помощи на приобретение экипировки для спортсменов конноспортивного клуба "Мустанг" </t>
  </si>
  <si>
    <t>Наказы избирателей Депутатам Думы ХМАО-Югры</t>
  </si>
  <si>
    <t>Уведомление департамента финансов ХМАО-Югры от  25.01.2012 №0152</t>
  </si>
  <si>
    <t>Письмо Отдела культуры администрации города  от 07.02.2012г № 56</t>
  </si>
  <si>
    <r>
      <t xml:space="preserve">Департамент образования и молодежной политики -  программа  "Содействие занятости населения на 2011-2013 годы" </t>
    </r>
    <r>
      <rPr>
        <b/>
        <sz val="11"/>
        <color indexed="8"/>
        <rFont val="Times New Roman"/>
        <family val="1"/>
        <charset val="204"/>
      </rPr>
      <t>(целевые субсидии)</t>
    </r>
    <r>
      <rPr>
        <sz val="11"/>
        <color indexed="8"/>
        <rFont val="Times New Roman"/>
        <family val="1"/>
        <charset val="204"/>
      </rPr>
      <t>, в том числе:</t>
    </r>
  </si>
  <si>
    <r>
      <t xml:space="preserve">Администрация города - программа "Содействие занятости населения на 2011-2013 годы" </t>
    </r>
    <r>
      <rPr>
        <b/>
        <sz val="11"/>
        <color indexed="8"/>
        <rFont val="Times New Roman"/>
        <family val="1"/>
        <charset val="204"/>
      </rPr>
      <t>(целевые субсидии)</t>
    </r>
    <r>
      <rPr>
        <sz val="11"/>
        <color indexed="8"/>
        <rFont val="Times New Roman"/>
        <family val="1"/>
        <charset val="204"/>
      </rPr>
      <t>, в том числе:</t>
    </r>
  </si>
  <si>
    <r>
      <t xml:space="preserve">Департамент образования и молодежной политики - программа"Новая школа Югры" на 2010-2013 годы подпрограмма "Инновационное развитие образования" </t>
    </r>
    <r>
      <rPr>
        <b/>
        <sz val="11"/>
        <color indexed="8"/>
        <rFont val="Times New Roman"/>
        <family val="1"/>
        <charset val="204"/>
      </rPr>
      <t>(целевые субсидии)</t>
    </r>
  </si>
  <si>
    <t>Уведомление департамента финансов ХМАО-Югры   от 25.01.2012г № 0077</t>
  </si>
  <si>
    <t>0400</t>
  </si>
  <si>
    <t>0800</t>
  </si>
  <si>
    <t>Графа 13: Иные межбюджетные трансферты  в том числе наказы избирателей Депутатам Думы ХМАО-Югры</t>
  </si>
  <si>
    <t>5225908</t>
  </si>
  <si>
    <t>Субсидия на реализацию подпрограммы"Содействие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 Мегион на 2012-2014 годы и на период до 2015 года"</t>
  </si>
  <si>
    <t>Сумма, всего, тыс.рублей</t>
  </si>
  <si>
    <t>Раздел, подраздел</t>
  </si>
  <si>
    <t>098 01 02</t>
  </si>
  <si>
    <t>098 02 10</t>
  </si>
  <si>
    <t>098 02 02</t>
  </si>
  <si>
    <t>Мероприятия по переселению  граждан из аварийного жилого фонда</t>
  </si>
  <si>
    <t>Расходы на выплаты персоналу государственных органов</t>
  </si>
  <si>
    <t>Адресная программа городского округа город Мегион по проведению капитального ремонта многоквартирных домов на 2012-2015 годы"</t>
  </si>
  <si>
    <t>795 01 26</t>
  </si>
  <si>
    <t>Программа "Капитальный ремонт и ремонт проездов к дворовым территориям многоквартирных домов  городского округа город Мегионна 2012-2014 годы".</t>
  </si>
  <si>
    <t>795 01 27</t>
  </si>
  <si>
    <t xml:space="preserve"> - МАДОУ "Сказка" 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</si>
  <si>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"Новая школа Югры" на 2010-2013 годы и на период до 2015 года" подпрограмма </t>
    </r>
    <r>
      <rPr>
        <sz val="12"/>
        <color indexed="8"/>
        <rFont val="Times New Roman"/>
        <family val="1"/>
        <charset val="204"/>
      </rPr>
      <t>"Развитие материально-технической базы сферы образования"</t>
    </r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</si>
  <si>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 "Культура Югры" на 2011-2013 годы и на период до 2015 года, подпрограмма</t>
    </r>
    <r>
      <rPr>
        <sz val="12"/>
        <color indexed="8"/>
        <rFont val="Times New Roman"/>
        <family val="1"/>
        <charset val="204"/>
      </rPr>
      <t xml:space="preserve">"Библиотечное дело" </t>
    </r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</si>
  <si>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 "Культура Югры" на 2011-2013 годы и на период до 2015 года, подпрограмма</t>
    </r>
    <r>
      <rPr>
        <sz val="12"/>
        <color indexed="8"/>
        <rFont val="Times New Roman"/>
        <family val="1"/>
        <charset val="204"/>
      </rPr>
      <t xml:space="preserve">"Народные художественные промыслы и ремесла" </t>
    </r>
  </si>
  <si>
    <r>
      <rPr>
        <sz val="12"/>
        <color indexed="8"/>
        <rFont val="Times New Roman"/>
        <family val="1"/>
        <charset val="204"/>
      </rPr>
      <t xml:space="preserve">Программа </t>
    </r>
    <r>
      <rPr>
        <b/>
        <sz val="12"/>
        <color indexed="8"/>
        <rFont val="Times New Roman"/>
        <family val="1"/>
        <charset val="204"/>
      </rPr>
      <t xml:space="preserve"> "Культура Югры" на 2011-2013 годы и на период до 2015 года, подпрограмма"</t>
    </r>
    <r>
      <rPr>
        <sz val="12"/>
        <color indexed="8"/>
        <rFont val="Times New Roman"/>
        <family val="1"/>
        <charset val="204"/>
      </rPr>
      <t>Музейное дело</t>
    </r>
    <r>
      <rPr>
        <b/>
        <sz val="12"/>
        <color indexed="8"/>
        <rFont val="Times New Roman"/>
        <family val="1"/>
        <charset val="204"/>
      </rPr>
      <t xml:space="preserve">" </t>
    </r>
  </si>
  <si>
    <r>
      <t xml:space="preserve">Программа </t>
    </r>
    <r>
      <rPr>
        <b/>
        <sz val="12"/>
        <color indexed="8"/>
        <rFont val="Times New Roman"/>
        <family val="1"/>
        <charset val="204"/>
      </rPr>
      <t>"Содействие занятости населения на 2011-2013 годы"</t>
    </r>
  </si>
  <si>
    <t>522 70 00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</si>
  <si>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"Модернизация и реформирование жилищно-коммунального комплекса Ханты-Мансийского автономного округа - Югры" на 2011-2013 годы и на период до 2015 года", программа "Модернизация и реформирование жилищно-коммунального комплекса городского округа город Мегион на 2012-2014 годы и на период до 2015 года"</t>
    </r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</si>
  <si>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 "Основные направления развития в области управления и распоряжения муниципальной собственностью городского округа город Мегион на 2012 год"</t>
    </r>
  </si>
  <si>
    <r>
      <rPr>
        <sz val="12"/>
        <color indexed="8"/>
        <rFont val="Times New Roman"/>
        <family val="1"/>
        <charset val="204"/>
      </rPr>
      <t xml:space="preserve">Программа </t>
    </r>
    <r>
      <rPr>
        <b/>
        <sz val="12"/>
        <color indexed="8"/>
        <rFont val="Times New Roman"/>
        <family val="1"/>
        <charset val="204"/>
      </rPr>
      <t>"Подготовка объектов жилищно-коммунального комплекса к эксплуатации в  осенне-зимний  период  2012-2013 годов"</t>
    </r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</si>
  <si>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 "Содержания объектов внешнего благоустройства городского округа город Мегион на 2012 год и плановый период 2013 и 2014 годов"</t>
    </r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</si>
  <si>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"Культура Югры" на 2011-2013 годы и на период до 2015 года подпрограмма </t>
    </r>
    <r>
      <rPr>
        <sz val="12"/>
        <color indexed="8"/>
        <rFont val="Times New Roman"/>
        <family val="1"/>
        <charset val="204"/>
      </rPr>
      <t>"Поддержка общественно-значимых, инновационных проектов и информационно-издательская деятельность"</t>
    </r>
  </si>
  <si>
    <t>4310100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</si>
  <si>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"Создание и восполнение материальных запасов для борьбы с природными пожарами на территории городского округа город Мегион на 2012 год"</t>
    </r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</si>
  <si>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"Содержания и текущий ремонт автомобильных дорог,  проездов и элементов обустройства улично-дорожной сети городского округа город Мегион на 2012 год и плановый период 2013 и 2014 годов"</t>
    </r>
  </si>
  <si>
    <t>Участие во Всероссийском конкурсе " Учитель года"Олимпиада школ"</t>
  </si>
  <si>
    <t>Программа "Капитальный ремонт, реконструкция и ремонт  муниципального жилого фонда городского округа город Мегион на 2012 год и плановый период 2013 и 2014 годов"</t>
  </si>
  <si>
    <t>Стационарно медицинская помрщь</t>
  </si>
  <si>
    <t>Муниципальное бюджетное учреждение "Центр спортивной подготовки "Спорт-Альтаир" на организацию поездки в г. Турин для участия в турнире по художественной гимнастике, приобретение фотоаппарата</t>
  </si>
  <si>
    <t xml:space="preserve">Муниципальное бюджетное лечебно-профилактическое учреждение "Детская городская больница "Жемчужинка",  оказание финансовой помощи на приобретение медицинского оборудования 
</t>
  </si>
  <si>
    <t xml:space="preserve">Муниципальное бюджетное лечебно-профилактическое учреждение «Детская городская больница «Жемчужинка» оказание финансовой помощи на приобретение коврового покрытия 
</t>
  </si>
  <si>
    <t xml:space="preserve">Муниципальное бюджетное профилактическое учреждение "Городская Больница"  оказание финансовой помощи на приобретение автомобилей 
</t>
  </si>
  <si>
    <t xml:space="preserve">Муниципальное бюджетное лечебно-профилактическое учреждение "Городская больница", оказание финансовой помощи на приобретение оргтехники, компьютерного и медицинского оборудования </t>
  </si>
  <si>
    <t xml:space="preserve">Муниципальное бюджетное лечебно-профилактическое учреждение "Городская больница", оказание финансовой помощи на приобретение автомобиля, мебели, постельных принадлежностей </t>
  </si>
  <si>
    <t xml:space="preserve">Муниципальное бюджетное лечебно-профилактическое учреждение «Городская больница»,  оказание финансовой помощи на приобретение лекарственных препаратов для Осинцевой Риммы Дмитриевны 
</t>
  </si>
  <si>
    <t xml:space="preserve">Муниципальное автономное учреждение "Региональный историко-культурный и экологический центр", оказание финансовой помощи на приобретение автомобиля 
</t>
  </si>
  <si>
    <t xml:space="preserve">Муниципальное учреждение  «Централизованная библиотечная система», оказание финансовой помощи на ремонт помещения филиала библиотеки 
</t>
  </si>
  <si>
    <t>Муниципальное бюджетное учреждение  «Центр гражданского и военно-патриотического воспитания молодёжи «ФОРПОСТ» имени Героя России гвардии майора Доставалова А.В.",  оказание финансовой помощи на приобретение запасных частей и комплектующих для мотоциклов</t>
  </si>
  <si>
    <t xml:space="preserve">Муниципальное бюджетное общеобразовательное учреждение "Средняя общеобразовательная школа № 3 с углубленным изучением отдельных предметов",  оказание финансовой помощи на приобретение интерактивного оборудования, стендов, стеллажей </t>
  </si>
  <si>
    <t xml:space="preserve">Муниципальное автономное образовательное учреждение "Средняя общеобразовательная школа № 9",оказание финансовой помощи на приобретение оборудования и материалов для слесарных и столярных учебных мастерских </t>
  </si>
  <si>
    <t xml:space="preserve">Муниципальное бюджетное общеобразовательное учреждение «Средняя общеобразовательная школа №7», оказание  финансовой помощи на организацию экспедиции в г. Волгоград для участия в поисковой деятельности </t>
  </si>
  <si>
    <t xml:space="preserve">Муниципальное бюджетное образовательное учреждение «Средняя общеобразовательная школа № 2», оказание финансовой помощи на приобретение оборудования и проведение локальной сети 
</t>
  </si>
  <si>
    <t xml:space="preserve">Муниципальное бюджетное общеобразовательное учреждение «Средняя общеобразовательная школа № 1», оказание финансовой помощи на приобретение демонстрационного оборудования 
</t>
  </si>
  <si>
    <t xml:space="preserve">Муниципальное бюджетное общеобразовательное учреждение «Средняя общеобразовательная школа № 7", оказание финансовой помощи на организацию экспедиции поискового отряда «Истоки» 
</t>
  </si>
  <si>
    <t xml:space="preserve">Муниципальное бюджетное дошкольное образовательное учреждение "Детский сад комбинированного вида № 8 "Белоснежка", оказание финансовой помощи на приобретение мебели 
</t>
  </si>
  <si>
    <t>Уведомление департамента финансов ХМАРО-Югры  №0805 от 23.04.2012г " Об изменении сводной росписи расходов на 2012 финансовый год"</t>
  </si>
  <si>
    <t>Изменения</t>
  </si>
  <si>
    <t>Закупка товаров, работ и услуг в сфере информационно-коммуникационных технологий</t>
  </si>
  <si>
    <t>Осуществление полномочий по гос.регистрации актов гражданского состояния</t>
  </si>
  <si>
    <t>Государственная регистрация актов гражданского состояния ФБ</t>
  </si>
  <si>
    <t>Государственная регистрация актов гражданского состояния средства ХМАО</t>
  </si>
  <si>
    <t>Обеспечение дополнит.гарантий прав на жилое помещение детей- сирот, детей, оставшихся без попечения родителей (ремонт помещений)</t>
  </si>
  <si>
    <t>081</t>
  </si>
  <si>
    <t>082</t>
  </si>
  <si>
    <t>Субсидии некоммерческим  организациям (за исключением государственных учреждений)</t>
  </si>
  <si>
    <t>МБОУ СОШ №1 - программа"Новая школа Югры" на 2010-2013 годы подпрограмма "Инновационное развитие образования" (ММЦ)</t>
  </si>
  <si>
    <t>5225601</t>
  </si>
  <si>
    <t>5220101</t>
  </si>
  <si>
    <t>ММАУ "Старт" - Программа "Молодежь Югры" на 2011-2013 годы, подпрограмма "Развитие потенциала молодежи"</t>
  </si>
  <si>
    <t>Уведомление Департамента финансов ХМАО-Югры  №0719 от 16.04.2012г " Об изменении сводной росписи расходов на 2012 финансовый год"</t>
  </si>
  <si>
    <t>Уведомление Департамента финансов ХМАО-Югры  №0864 от 02.05.2012г " Об изменении сводной росписи расходов на 2012 финансовый год"</t>
  </si>
  <si>
    <t xml:space="preserve">Муниципальное автономное общеобразовательное учреждение № 5 «ГИМНАЗИЯ»,  оказание финансовой помощи на приобретение детских игрушек для дошкольных групп 
</t>
  </si>
  <si>
    <t xml:space="preserve">Муниципальное автономное образовательное  учреждение дополнительного образования детей "Детско -  юношеская спортивная школа №3": оказание финансовой помощи на проведение учебно-тренировачных сборов хоккейных команд в г. Минске </t>
  </si>
  <si>
    <t>4709900</t>
  </si>
  <si>
    <t>795 01 29</t>
  </si>
  <si>
    <t>Программа "Молодежь Югры" на 2011-2013 годы, подпрограмма "Развитие потенциала молодежи"</t>
  </si>
  <si>
    <t>522 01 01</t>
  </si>
  <si>
    <t>522 59 08</t>
  </si>
  <si>
    <t>Наименование учреждения</t>
  </si>
  <si>
    <t>примечание</t>
  </si>
  <si>
    <t>Графа 12: Иные межбюджетные трансферты (наказы избирателей Депутатам Думы ХМАО-Югры)</t>
  </si>
  <si>
    <t xml:space="preserve"> - МАУ "Комбинат общественного питания" </t>
  </si>
  <si>
    <t xml:space="preserve"> - Департамент образования и молодёжной политики</t>
  </si>
  <si>
    <t>рублей</t>
  </si>
  <si>
    <t>Источник финансирования</t>
  </si>
  <si>
    <t>Средства местного бюджета, в т.ч.</t>
  </si>
  <si>
    <t>Средства автономного округа, в т.ч.</t>
  </si>
  <si>
    <t>спонсорские средства с учетом остатков 2011г. (ОАО "СН-МНГ")</t>
  </si>
  <si>
    <t>Субсидии на питание детей</t>
  </si>
  <si>
    <t>Субвенции на приобретение путевок в выездные лагеря</t>
  </si>
  <si>
    <r>
      <t xml:space="preserve">Департамент образования и молодежной политики - целевая программа "Организация летнего отдыха, оздоровления и трудозанятости детей, подростков и молодежи городского округа город Мегион" </t>
    </r>
    <r>
      <rPr>
        <b/>
        <sz val="12"/>
        <color indexed="8"/>
        <rFont val="Times New Roman"/>
        <family val="1"/>
        <charset val="204"/>
      </rPr>
      <t>(целевая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субсидия)</t>
    </r>
    <r>
      <rPr>
        <sz val="12"/>
        <color indexed="8"/>
        <rFont val="Times New Roman"/>
        <family val="1"/>
        <charset val="204"/>
      </rPr>
      <t>,( в т.ч. субсидии на оплату питания детям в лагерях с дневным пребыванием детей Программа ХМАО-Югры "Дети Югры" на 2011-2013 годы, субвенции на  организацию отдыха и оздоровления детей)</t>
    </r>
  </si>
  <si>
    <t xml:space="preserve">Графа 13: Перераспределение по городской целевой программы "Организация отдыха, оздоровления, занятости детей, подростков и молодежи городского округа город Мегион на 2012-2013 годы" </t>
  </si>
  <si>
    <t>Письмо Департамента образования и молодежной политики от 16.05.2012 №1117-ЛС (см. графу 9  "Перераспределение по городской целевой программы "Организация отдыха, оздоровления, занятости детей, подростков и молодежи городского округа город Мегион на 2012-2013 годы")</t>
  </si>
  <si>
    <t>795 01 30</t>
  </si>
  <si>
    <t>795 01 31</t>
  </si>
  <si>
    <r>
      <t>Программа</t>
    </r>
    <r>
      <rPr>
        <b/>
        <sz val="12"/>
        <rFont val="Times New Roman"/>
        <family val="1"/>
        <charset val="204"/>
      </rPr>
      <t xml:space="preserve"> "Развитие материально-технической базы  дошкольных образовательных учреждений в Ханты-Мансийском автономном округе - Югре" на 2007-2010 годы</t>
    </r>
  </si>
  <si>
    <t>795 01 32</t>
  </si>
  <si>
    <t>522 76 00</t>
  </si>
  <si>
    <t>Мероприятия в области образования</t>
  </si>
  <si>
    <t>Программа Ханты-Мансийского автономного округа-Югры "Наш дом"на 2011-2013 годы,  программа городского округа город Мегион по проведению капитального ремонта многоквартирных домов "Наш дом" на 2011-2013 годы</t>
  </si>
  <si>
    <t>795 01 28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</si>
  <si>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"Новая школа Югры" на 2011-2013 годы и на период до 2015 года- подпрограмма </t>
    </r>
    <r>
      <rPr>
        <sz val="12"/>
        <color indexed="8"/>
        <rFont val="Times New Roman"/>
        <family val="1"/>
        <charset val="204"/>
      </rPr>
      <t>"Развитие материально-технической базы сферы образования", программа "Развитие материально-технической базы сферы образования городского округа город Мегион на 2012-2013 годы"</t>
    </r>
  </si>
  <si>
    <t>Другие вопросы в области жилищно-коммунального хозяйства</t>
  </si>
  <si>
    <t>Субвенции на реализацию программы "Улучшение жилищных условий населения ХМАО-Югры"</t>
  </si>
  <si>
    <t>5223500</t>
  </si>
  <si>
    <r>
      <rPr>
        <sz val="12"/>
        <color indexed="8"/>
        <rFont val="Times New Roman"/>
        <family val="1"/>
        <charset val="204"/>
      </rPr>
      <t xml:space="preserve"> Программа</t>
    </r>
    <r>
      <rPr>
        <b/>
        <sz val="12"/>
        <color indexed="8"/>
        <rFont val="Times New Roman"/>
        <family val="1"/>
        <charset val="204"/>
      </rPr>
      <t xml:space="preserve"> "Организация  отдыха, оздоровления, занятости детей, подростков и молодежи городского округа город Мегион на 2012-2013 годы" </t>
    </r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</si>
  <si>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"Дети Югры" на 2011-2015 годы, подпрограмма "</t>
    </r>
    <r>
      <rPr>
        <sz val="12"/>
        <color indexed="8"/>
        <rFont val="Times New Roman"/>
        <family val="1"/>
        <charset val="204"/>
      </rPr>
      <t>Организация отдыха и оздоровления детей, проживающих в муниципальных образованиях автономного округа</t>
    </r>
    <r>
      <rPr>
        <b/>
        <sz val="12"/>
        <color indexed="8"/>
        <rFont val="Times New Roman"/>
        <family val="1"/>
        <charset val="204"/>
      </rPr>
      <t>"</t>
    </r>
  </si>
  <si>
    <t>796 01 28</t>
  </si>
  <si>
    <t>Адресная программа городского округа город Мегион по переселению граждан из аварийного жилищного фонда на 2012 год</t>
  </si>
  <si>
    <t>Программа "Строительство, реконструкция и капитальный ремонт объектов сферы культуры на период 2012-2014 годов", (программа "Культура Югры на 2011-2013 годы и на период до 2015 года" подпрограмма "Обеспечение комплексной безопасности и комфортных условий в учреждениях культуры")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</si>
  <si>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"Развитие и укрепление материально-технической базы единой дежурно-диспетчерской службы  городского округа город Мегион" </t>
    </r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</si>
  <si>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"Новая школа Югры" на 2010-2013 годы и на период до 2015 года" подпрограмма </t>
    </r>
    <r>
      <rPr>
        <sz val="12"/>
        <color indexed="8"/>
        <rFont val="Times New Roman"/>
        <family val="1"/>
        <charset val="204"/>
      </rPr>
      <t>"Обеспечение комплексной безопасности и комфортных условий образовательного процесса в муниципальных образовательных учреждениях муниципального образования городской округ город Мегион на 2012 год"</t>
    </r>
  </si>
  <si>
    <r>
      <t xml:space="preserve"> </t>
    </r>
    <r>
      <rPr>
        <sz val="12"/>
        <color indexed="8"/>
        <rFont val="Times New Roman"/>
        <family val="1"/>
        <charset val="204"/>
      </rPr>
      <t xml:space="preserve">Программа </t>
    </r>
    <r>
      <rPr>
        <b/>
        <sz val="12"/>
        <color indexed="8"/>
        <rFont val="Times New Roman"/>
        <family val="1"/>
        <charset val="204"/>
      </rPr>
      <t xml:space="preserve">"Новая школа Югры" на 2010-2013 годы на период до 2015 года"подпрограмма </t>
    </r>
    <r>
      <rPr>
        <sz val="12"/>
        <color indexed="8"/>
        <rFont val="Times New Roman"/>
        <family val="1"/>
        <charset val="204"/>
      </rPr>
      <t>"Инновационное развитие образования в муниципальных общеобразовательных учреждениях городского округа город Мегион на 2012 год</t>
    </r>
    <r>
      <rPr>
        <b/>
        <sz val="12"/>
        <color indexed="8"/>
        <rFont val="Times New Roman"/>
        <family val="1"/>
        <charset val="204"/>
      </rPr>
      <t xml:space="preserve">" </t>
    </r>
  </si>
  <si>
    <t>Подпрограмма"Содействие застройщиков по реализации проектов развития застроенных территорий " программы "Содействие развитию жилищного строительства ХМАО-Югры на 2011-2013 годы и на период до 2015 года" ,Программа "Содействие  развитию жилищного строительства на территории  городского округа город Мегион на 2012-2013 и на период до 2015 года"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</si>
  <si>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"Развитие физической культуры и спорта в Ханты-Мансийском автономном округе - Югре" на 2011-2013 годы и на период до 2015 года", программа "Развитие физической культуры и спорта  в городском округе город Мегион на 2011-2013 годы "</t>
    </r>
  </si>
  <si>
    <r>
      <t xml:space="preserve">Программа </t>
    </r>
    <r>
      <rPr>
        <b/>
        <sz val="12"/>
        <color theme="1"/>
        <rFont val="Times New Roman"/>
        <family val="1"/>
        <charset val="204"/>
      </rPr>
      <t>"Снижение рисков и смягчение последствий чрезвычайных ситуаций природного и техногенного характера в ХМАО-Югре на 2012-2014 годы и на период до 2016 года" , программа  "Снижение рисков и смягчение последствий чрезвычайных ситуаций природного и техногенного характера в городском округе город Мегион"</t>
    </r>
  </si>
  <si>
    <r>
      <t xml:space="preserve">Программа </t>
    </r>
    <r>
      <rPr>
        <b/>
        <sz val="12"/>
        <color indexed="8"/>
        <rFont val="Times New Roman"/>
        <family val="1"/>
        <charset val="204"/>
      </rPr>
      <t>"Профилактика правонарушений в ХМАО-Югре на 2011-2013годы", программа "Комплексные меропритяия по профилактике правонарушений на территории   городского округа город Мегион на 2011-2013 годы"</t>
    </r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</si>
  <si>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"Развитие транспортной системы Ханты-Мансийского автономного округа - Югры" на 2011-2013 годы, и на период до 2015 года, подпрограмма  "Автомобильные дороги", программа "Развитие транспортной системы городского округа город Мегион на 2012-2014 годы"</t>
    </r>
  </si>
  <si>
    <t xml:space="preserve">Программа "Развитие малого и среднего предпринимательства в Ханты-Мансийском автономном округе - Югре на 2011-2013 годы и на период до 2015 года", программа "Поддержка и развитие малого и среднего предпринимательства на территории городского округа город Мегион на 2011-2015 годы" </t>
  </si>
  <si>
    <t>Программа "Энергосбережение и повышение энергетической эффективности в ХМАО-Югре на 2010-2015 годы и на перспективу до 2020 года, программа "Энергосбережение и повышение энергетической эффективности и энергобезопасности муниципального образования городской округ город Мегион на период 2011-2015 годы и на перспективу до 2020 года"</t>
  </si>
  <si>
    <t>Программа "Жилище" на 2011-2013годы и на период до 2015 года ( подпрограмма "Обеспечение жильем молодых семей")</t>
  </si>
  <si>
    <t>522 27 02</t>
  </si>
  <si>
    <t>100 88 20</t>
  </si>
  <si>
    <t>Обеспечение жильем молодых семей</t>
  </si>
  <si>
    <t>Обеспечение жильем молодых семей (Ф.Б.)</t>
  </si>
  <si>
    <t>Распределение бюджетных ассигнований на реализацию ведомственных целевых программ  городского округа город Мегион на 2012 год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</si>
  <si>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 "Подготовка образовательных  учреждений городского округа город Мегион к  осенне-зимнему периоду 2012-2013 годов"</t>
    </r>
  </si>
  <si>
    <t>Департамент образования и молодежной политики (детские сады)</t>
  </si>
  <si>
    <t>795 02 01</t>
  </si>
  <si>
    <t>Департамент образования и молодежной политики (общеобразовательные школы)</t>
  </si>
  <si>
    <r>
      <t xml:space="preserve">Программа </t>
    </r>
    <r>
      <rPr>
        <b/>
        <sz val="12"/>
        <color indexed="8"/>
        <rFont val="Times New Roman"/>
        <family val="1"/>
        <charset val="204"/>
      </rPr>
      <t>"Совершенствование организации и осуществление мероприятий по работе с детьми, подростками и молодежью на 2012-2014 годы"</t>
    </r>
  </si>
  <si>
    <t>795 02 02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</si>
  <si>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"Образование" на 2011-2013 годы </t>
    </r>
  </si>
  <si>
    <t>795 02 03</t>
  </si>
  <si>
    <r>
      <rPr>
        <sz val="12"/>
        <color indexed="8"/>
        <rFont val="Times New Roman"/>
        <family val="1"/>
        <charset val="204"/>
      </rPr>
      <t xml:space="preserve">Программа  </t>
    </r>
    <r>
      <rPr>
        <b/>
        <sz val="12"/>
        <color indexed="8"/>
        <rFont val="Times New Roman"/>
        <family val="1"/>
        <charset val="204"/>
      </rPr>
      <t xml:space="preserve">"Культура города Мегион на 2012-2014 годы" </t>
    </r>
  </si>
  <si>
    <t>Администрация города (отдел культуры)</t>
  </si>
  <si>
    <t>795 02 04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</si>
  <si>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"Анти-СПИД на 2011-2012 годы"</t>
    </r>
  </si>
  <si>
    <t>Администрация города (отдел организации здравоохранения и контроля качества медицинской помощи)</t>
  </si>
  <si>
    <t>795 02 05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</si>
  <si>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"Неотложные меры борьбы с туберкулезом на 2011-2012 годы"</t>
    </r>
  </si>
  <si>
    <t>795 02 06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</si>
  <si>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"Пожарная безопасность в муниципальных учреждениях здравоохранения городского округа город Мегион на 2011-2013 годы" </t>
    </r>
  </si>
  <si>
    <t>795 02 07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</si>
  <si>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"Физкультура и спорт в городском округе город Мегион"на 2011-2013 годы</t>
    </r>
  </si>
  <si>
    <t>795 02 08</t>
  </si>
  <si>
    <t>Региональные целевые программы-Субсидии на реализацию программы " Энергосбережение и повышение энергетической активности в ХМАО -Югре до 2020года"</t>
  </si>
  <si>
    <t>Управление физической культуры и спорта администрации города</t>
  </si>
  <si>
    <t>Социальное обеспечение населения-Программа "Жилище" на 2011-2013годы и на период до 2015 года      (подпрограмма "Обеспечение жильем молодых семей")</t>
  </si>
  <si>
    <t>Приложение  6</t>
  </si>
  <si>
    <t>523 57 00</t>
  </si>
  <si>
    <t>433 02 00</t>
  </si>
  <si>
    <t>522 25 02</t>
  </si>
  <si>
    <t>5222502</t>
  </si>
  <si>
    <r>
      <rPr>
        <sz val="12"/>
        <color indexed="8"/>
        <rFont val="Times New Roman"/>
        <family val="1"/>
        <charset val="204"/>
      </rPr>
      <t>Программа</t>
    </r>
    <r>
      <rPr>
        <b/>
        <sz val="12"/>
        <color indexed="8"/>
        <rFont val="Times New Roman"/>
        <family val="1"/>
        <charset val="204"/>
      </rPr>
      <t xml:space="preserve"> "Современное здравоохранение Югры на 2011-2013 годы и на период до 2015 года ", подпрограмма </t>
    </r>
    <r>
      <rPr>
        <sz val="12"/>
        <color indexed="8"/>
        <rFont val="Times New Roman"/>
        <family val="1"/>
        <charset val="204"/>
      </rPr>
      <t>"Развитие материально-технической базы учреждений здравоохранения",  программа "Строительство  капитальных объектов муниципальных лечебных учреждений здравоохранения городского округа город Мегион на 2012-2014 годы"</t>
    </r>
  </si>
  <si>
    <r>
      <t xml:space="preserve">Программа </t>
    </r>
    <r>
      <rPr>
        <b/>
        <sz val="12"/>
        <color indexed="8"/>
        <rFont val="Times New Roman"/>
        <family val="1"/>
        <charset val="204"/>
      </rPr>
      <t>"Профилактика правонарушений в ХМАО-Югре" на 2011-2013годы</t>
    </r>
    <r>
      <rPr>
        <sz val="12"/>
        <color indexed="8"/>
        <rFont val="Times New Roman"/>
        <family val="1"/>
        <charset val="204"/>
      </rPr>
      <t xml:space="preserve"> подпрограмма "Безопасность дорожного движения"</t>
    </r>
  </si>
  <si>
    <r>
      <t xml:space="preserve">Программа </t>
    </r>
    <r>
      <rPr>
        <b/>
        <sz val="12"/>
        <color indexed="8"/>
        <rFont val="Times New Roman"/>
        <family val="1"/>
        <charset val="204"/>
      </rPr>
      <t>"Улучшение жилищных условий населения ХМАО-Югры на 2011-2013 годы и на период до 2015 года"</t>
    </r>
    <r>
      <rPr>
        <sz val="12"/>
        <color indexed="8"/>
        <rFont val="Times New Roman"/>
        <family val="1"/>
        <charset val="204"/>
      </rPr>
      <t xml:space="preserve"> подпрограмма "Обеспечение жильем граждан, выезжающих из ХМАО-Югры в субъекты РФ, не относящиеся к районам Крайнего Севера и приравненным к ним местностям"</t>
    </r>
  </si>
  <si>
    <t>522 27 04</t>
  </si>
  <si>
    <t>436 24 02</t>
  </si>
  <si>
    <t>Пособия и компенсации гражданам и иные социальные выплаты, кроме публичных нормативных документов</t>
  </si>
  <si>
    <r>
      <t xml:space="preserve">Программа </t>
    </r>
    <r>
      <rPr>
        <b/>
        <sz val="12"/>
        <color indexed="8"/>
        <rFont val="Times New Roman"/>
        <family val="1"/>
        <charset val="204"/>
      </rPr>
      <t>"Улучшение жилищных условий населения ХМАО-Югры на 2011-2013 годы и на период до 2015 года"</t>
    </r>
    <r>
      <rPr>
        <sz val="12"/>
        <color indexed="8"/>
        <rFont val="Times New Roman"/>
        <family val="1"/>
        <charset val="204"/>
      </rPr>
      <t xml:space="preserve"> подпрограмма "Улучшение жилищных условий отдельных категорий граждан"</t>
    </r>
  </si>
  <si>
    <t>Программа "Развитие транспортной системы Ханты-Мансийского автономного округа - Югры" на 2011-2013 годы и на период до 2015 года, подпрограмма "Автомобильные дороги"</t>
  </si>
  <si>
    <t>Капитальный ремонт многоквартирных домов, пр. "Наш дом"</t>
  </si>
  <si>
    <t>Модернизация региональных систем общего образования</t>
  </si>
  <si>
    <t>Программа энергосбережения и повышения энергетической эффективности на период до 2020 года</t>
  </si>
  <si>
    <t>Подключение общедоступных библиотек Российской Федерации к сети Интернет</t>
  </si>
  <si>
    <t>610</t>
  </si>
  <si>
    <t>Проведение мероприятий для детей и молодежи</t>
  </si>
  <si>
    <t>Школы - детские сады, школы начальные, неполные средние и средние</t>
  </si>
  <si>
    <t xml:space="preserve">Программа " Новая школа Югры" на 2011-2013годы и на период до 2015 года, подпрограмма "Инновационное развитие образования" </t>
  </si>
  <si>
    <t>Программа" Профилактика правонарушений в ХМАО-Югре" на 2011-2013годы, подпрограмма "Безопасность дорожного движения"</t>
  </si>
  <si>
    <t>4362401</t>
  </si>
  <si>
    <t>Субсидии навозмещение части затрат в связи с предоставлением учителям общеобразовательных учреждений  ипотечного кредита (бюджет автономного округа)</t>
  </si>
  <si>
    <t>Субсидии навозмещение части затрат в связи с предоставлением учителям общеобразовательных учреждений  ипотечного кредита (федеральный бюджет</t>
  </si>
  <si>
    <t>4362402</t>
  </si>
  <si>
    <t>436 24  01</t>
  </si>
  <si>
    <t xml:space="preserve">Субвенции местным бюджетам на организацию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 </t>
  </si>
  <si>
    <t xml:space="preserve"> Программа "Содействие развитию жилищного строительства на 2011-2013 годы и на период до 2015 года", подпрограмма "Градостроительная деятельность"</t>
  </si>
  <si>
    <t>Программа "Содействие развитию жилищного строительства на 2011-2013 годы и на период до 2015 года", подпрограмма "Градостроительная деятельность"программа "Мероприятия  в  области  градостроительной деятельности  городского округа город Мегион на 2012-2013 годы и период до 2015 года"</t>
  </si>
  <si>
    <t>522 59 06</t>
  </si>
  <si>
    <t>796 01 02</t>
  </si>
  <si>
    <t>797 01 02</t>
  </si>
  <si>
    <t>Утверждено решением Думы от 25.10.2012 №290</t>
  </si>
  <si>
    <t>Субсидии на реализацию программы "Улучшение жилищных условий населения ХМАО-Югры на 2011-2013 и на период до 2015" подпрограмма "Улучшение жилищных условий отдельных категорий граждан"</t>
  </si>
  <si>
    <t>5222708</t>
  </si>
  <si>
    <t>Программа "О развитии российского казачества в ХМАО-Югре на 2012-2015 годы"</t>
  </si>
  <si>
    <t>5227400</t>
  </si>
  <si>
    <t>522 27 08</t>
  </si>
  <si>
    <t>796 01 12</t>
  </si>
  <si>
    <r>
      <t>Программа</t>
    </r>
    <r>
      <rPr>
        <b/>
        <sz val="12"/>
        <color indexed="8"/>
        <rFont val="Times New Roman"/>
        <family val="1"/>
        <charset val="204"/>
      </rPr>
      <t xml:space="preserve"> "О развитии российского казачества в ХМАО-Югре на 2012-2015 годы"</t>
    </r>
  </si>
  <si>
    <t>522 74 00</t>
  </si>
  <si>
    <t>Приложение  7</t>
  </si>
  <si>
    <t>Приложение 9</t>
  </si>
  <si>
    <t>Приложение  10</t>
  </si>
  <si>
    <t>796 01 06</t>
  </si>
  <si>
    <t>102 01 02</t>
  </si>
  <si>
    <t>Департамент муниципальной собственности и (возмещение части затрат в связи с предоставлением учителям ипотечного кредита)</t>
  </si>
  <si>
    <r>
      <rPr>
        <sz val="12"/>
        <color indexed="8"/>
        <rFont val="Times New Roman"/>
        <family val="1"/>
        <charset val="204"/>
      </rPr>
      <t xml:space="preserve">Программа </t>
    </r>
    <r>
      <rPr>
        <b/>
        <sz val="12"/>
        <color indexed="8"/>
        <rFont val="Times New Roman"/>
        <family val="1"/>
        <charset val="204"/>
      </rPr>
      <t>"Развитие агропромышленного комплекса ХМАО-Югры в 2011-2013 годах и на период до 2015 года"</t>
    </r>
  </si>
  <si>
    <t>092 34 00</t>
  </si>
  <si>
    <t>796 01 04</t>
  </si>
  <si>
    <t>от 30.11.2012  № 304</t>
  </si>
  <si>
    <t>от 30.11.2012 № 304</t>
  </si>
  <si>
    <t>от 30.11.2012 № 304_</t>
  </si>
  <si>
    <t>от 30.11.2012   №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</si>
</sst>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"/>
    <numFmt numFmtId="167" formatCode="00\.00"/>
    <numFmt numFmtId="168" formatCode="000"/>
    <numFmt numFmtId="169" formatCode="0000000"/>
    <numFmt numFmtId="170" formatCode="#,##0.0;[Red]\-#,##0.0"/>
    <numFmt numFmtId="171" formatCode="#,##0.00;[Red]\-#,##0.00;0.00"/>
    <numFmt numFmtId="172" formatCode="000.0"/>
    <numFmt numFmtId="173" formatCode="#,##0;[Red]\-#,##0;0"/>
    <numFmt numFmtId="174" formatCode="#,##0;[Red]\-#,##0"/>
    <numFmt numFmtId="175" formatCode="0_ ;[Red]\-0\ "/>
    <numFmt numFmtId="176" formatCode="#,##0.0_ ;[Red]\-#,##0.0\ "/>
  </numFmts>
  <fonts count="7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b/>
      <i/>
      <sz val="10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0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7"/>
      <name val="Times New Roman"/>
      <family val="1"/>
      <charset val="204"/>
    </font>
    <font>
      <sz val="7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3" fillId="0" borderId="0"/>
    <xf numFmtId="43" fontId="1" fillId="0" borderId="0" applyFont="0" applyFill="0" applyBorder="0" applyAlignment="0" applyProtection="0"/>
    <xf numFmtId="0" fontId="69" fillId="0" borderId="0"/>
  </cellStyleXfs>
  <cellXfs count="71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/>
    <xf numFmtId="49" fontId="10" fillId="2" borderId="0" xfId="0" applyNumberFormat="1" applyFont="1" applyFill="1"/>
    <xf numFmtId="0" fontId="10" fillId="0" borderId="1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49" fontId="14" fillId="2" borderId="1" xfId="0" applyNumberFormat="1" applyFont="1" applyFill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49" fontId="12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49" fontId="18" fillId="2" borderId="1" xfId="0" applyNumberFormat="1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49" fontId="18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12" fillId="2" borderId="2" xfId="0" applyFont="1" applyFill="1" applyBorder="1" applyAlignment="1">
      <alignment wrapText="1"/>
    </xf>
    <xf numFmtId="49" fontId="12" fillId="2" borderId="2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49" fontId="11" fillId="3" borderId="1" xfId="0" applyNumberFormat="1" applyFont="1" applyFill="1" applyBorder="1" applyAlignment="1">
      <alignment horizontal="center" wrapText="1"/>
    </xf>
    <xf numFmtId="0" fontId="8" fillId="3" borderId="0" xfId="0" applyFont="1" applyFill="1"/>
    <xf numFmtId="49" fontId="11" fillId="3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wrapText="1"/>
    </xf>
    <xf numFmtId="49" fontId="19" fillId="4" borderId="1" xfId="0" applyNumberFormat="1" applyFont="1" applyFill="1" applyBorder="1" applyAlignment="1">
      <alignment wrapText="1"/>
    </xf>
    <xf numFmtId="0" fontId="20" fillId="4" borderId="0" xfId="0" applyFont="1" applyFill="1"/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64" fontId="10" fillId="2" borderId="0" xfId="0" applyNumberFormat="1" applyFont="1" applyFill="1"/>
    <xf numFmtId="164" fontId="8" fillId="0" borderId="0" xfId="0" applyNumberFormat="1" applyFont="1"/>
    <xf numFmtId="164" fontId="23" fillId="2" borderId="0" xfId="0" applyNumberFormat="1" applyFont="1" applyFill="1"/>
    <xf numFmtId="0" fontId="23" fillId="2" borderId="0" xfId="0" applyFont="1" applyFill="1"/>
    <xf numFmtId="0" fontId="23" fillId="0" borderId="0" xfId="0" applyFont="1"/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6" fillId="0" borderId="0" xfId="0" applyFont="1"/>
    <xf numFmtId="49" fontId="4" fillId="2" borderId="1" xfId="0" applyNumberFormat="1" applyFont="1" applyFill="1" applyBorder="1" applyAlignment="1">
      <alignment horizontal="center"/>
    </xf>
    <xf numFmtId="0" fontId="8" fillId="5" borderId="0" xfId="0" applyFont="1" applyFill="1"/>
    <xf numFmtId="0" fontId="9" fillId="5" borderId="2" xfId="0" applyFont="1" applyFill="1" applyBorder="1" applyAlignment="1">
      <alignment horizontal="center"/>
    </xf>
    <xf numFmtId="164" fontId="8" fillId="5" borderId="0" xfId="0" applyNumberFormat="1" applyFont="1" applyFill="1"/>
    <xf numFmtId="164" fontId="23" fillId="5" borderId="0" xfId="0" applyNumberFormat="1" applyFont="1" applyFill="1"/>
    <xf numFmtId="0" fontId="5" fillId="2" borderId="3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/>
    </xf>
    <xf numFmtId="0" fontId="23" fillId="5" borderId="0" xfId="0" applyFont="1" applyFill="1"/>
    <xf numFmtId="164" fontId="11" fillId="5" borderId="1" xfId="0" applyNumberFormat="1" applyFont="1" applyFill="1" applyBorder="1" applyAlignment="1">
      <alignment horizontal="right" wrapText="1"/>
    </xf>
    <xf numFmtId="164" fontId="14" fillId="2" borderId="1" xfId="0" applyNumberFormat="1" applyFont="1" applyFill="1" applyBorder="1" applyAlignment="1">
      <alignment horizontal="right" wrapText="1"/>
    </xf>
    <xf numFmtId="164" fontId="14" fillId="5" borderId="1" xfId="0" applyNumberFormat="1" applyFont="1" applyFill="1" applyBorder="1" applyAlignment="1">
      <alignment horizontal="right" wrapText="1"/>
    </xf>
    <xf numFmtId="164" fontId="12" fillId="2" borderId="1" xfId="0" applyNumberFormat="1" applyFont="1" applyFill="1" applyBorder="1" applyAlignment="1">
      <alignment horizontal="right" wrapText="1"/>
    </xf>
    <xf numFmtId="164" fontId="10" fillId="2" borderId="1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8" fillId="5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 wrapText="1"/>
    </xf>
    <xf numFmtId="164" fontId="6" fillId="5" borderId="1" xfId="0" applyNumberFormat="1" applyFont="1" applyFill="1" applyBorder="1" applyAlignment="1">
      <alignment horizontal="right" wrapText="1"/>
    </xf>
    <xf numFmtId="164" fontId="13" fillId="5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 wrapText="1"/>
    </xf>
    <xf numFmtId="164" fontId="7" fillId="5" borderId="1" xfId="0" applyNumberFormat="1" applyFont="1" applyFill="1" applyBorder="1" applyAlignment="1">
      <alignment horizontal="right" wrapText="1"/>
    </xf>
    <xf numFmtId="164" fontId="7" fillId="5" borderId="1" xfId="0" applyNumberFormat="1" applyFont="1" applyFill="1" applyBorder="1" applyAlignment="1">
      <alignment horizontal="right"/>
    </xf>
    <xf numFmtId="164" fontId="18" fillId="2" borderId="1" xfId="0" applyNumberFormat="1" applyFont="1" applyFill="1" applyBorder="1" applyAlignment="1">
      <alignment horizontal="right" wrapText="1"/>
    </xf>
    <xf numFmtId="164" fontId="18" fillId="5" borderId="1" xfId="0" applyNumberFormat="1" applyFont="1" applyFill="1" applyBorder="1" applyAlignment="1">
      <alignment horizontal="right" wrapText="1"/>
    </xf>
    <xf numFmtId="164" fontId="11" fillId="2" borderId="1" xfId="0" applyNumberFormat="1" applyFont="1" applyFill="1" applyBorder="1" applyAlignment="1">
      <alignment horizontal="right" wrapText="1"/>
    </xf>
    <xf numFmtId="164" fontId="11" fillId="2" borderId="1" xfId="0" applyNumberFormat="1" applyFont="1" applyFill="1" applyBorder="1" applyAlignment="1">
      <alignment horizontal="right"/>
    </xf>
    <xf numFmtId="164" fontId="11" fillId="5" borderId="1" xfId="0" applyNumberFormat="1" applyFont="1" applyFill="1" applyBorder="1" applyAlignment="1">
      <alignment horizontal="right"/>
    </xf>
    <xf numFmtId="164" fontId="12" fillId="5" borderId="1" xfId="0" applyNumberFormat="1" applyFont="1" applyFill="1" applyBorder="1" applyAlignment="1">
      <alignment horizontal="right" wrapText="1"/>
    </xf>
    <xf numFmtId="164" fontId="22" fillId="2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14" fillId="2" borderId="1" xfId="0" applyNumberFormat="1" applyFont="1" applyFill="1" applyBorder="1" applyAlignment="1">
      <alignment horizontal="right"/>
    </xf>
    <xf numFmtId="164" fontId="14" fillId="5" borderId="1" xfId="0" applyNumberFormat="1" applyFont="1" applyFill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5" borderId="1" xfId="0" applyNumberFormat="1" applyFont="1" applyFill="1" applyBorder="1" applyAlignment="1">
      <alignment horizontal="right"/>
    </xf>
    <xf numFmtId="164" fontId="18" fillId="2" borderId="1" xfId="0" applyNumberFormat="1" applyFont="1" applyFill="1" applyBorder="1" applyAlignment="1">
      <alignment horizontal="right"/>
    </xf>
    <xf numFmtId="164" fontId="18" fillId="5" borderId="1" xfId="0" applyNumberFormat="1" applyFont="1" applyFill="1" applyBorder="1" applyAlignment="1">
      <alignment horizontal="right"/>
    </xf>
    <xf numFmtId="164" fontId="12" fillId="5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10" fillId="5" borderId="1" xfId="0" applyNumberFormat="1" applyFont="1" applyFill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22" fillId="0" borderId="1" xfId="0" applyNumberFormat="1" applyFont="1" applyFill="1" applyBorder="1" applyAlignment="1">
      <alignment horizontal="right"/>
    </xf>
    <xf numFmtId="164" fontId="17" fillId="2" borderId="1" xfId="0" applyNumberFormat="1" applyFont="1" applyFill="1" applyBorder="1" applyAlignment="1">
      <alignment horizontal="right"/>
    </xf>
    <xf numFmtId="164" fontId="17" fillId="5" borderId="1" xfId="0" applyNumberFormat="1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horizontal="right"/>
    </xf>
    <xf numFmtId="164" fontId="12" fillId="2" borderId="2" xfId="0" applyNumberFormat="1" applyFont="1" applyFill="1" applyBorder="1" applyAlignment="1">
      <alignment horizontal="right" wrapText="1"/>
    </xf>
    <xf numFmtId="164" fontId="8" fillId="0" borderId="2" xfId="0" applyNumberFormat="1" applyFont="1" applyBorder="1" applyAlignment="1">
      <alignment horizontal="right"/>
    </xf>
    <xf numFmtId="164" fontId="19" fillId="4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164" fontId="24" fillId="2" borderId="1" xfId="0" applyNumberFormat="1" applyFont="1" applyFill="1" applyBorder="1" applyAlignment="1">
      <alignment horizontal="right"/>
    </xf>
    <xf numFmtId="49" fontId="24" fillId="2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8" fillId="2" borderId="0" xfId="0" applyFont="1" applyFill="1"/>
    <xf numFmtId="164" fontId="15" fillId="0" borderId="1" xfId="0" applyNumberFormat="1" applyFont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25" fillId="2" borderId="2" xfId="0" applyNumberFormat="1" applyFont="1" applyFill="1" applyBorder="1" applyAlignment="1">
      <alignment horizontal="right" wrapText="1"/>
    </xf>
    <xf numFmtId="164" fontId="25" fillId="2" borderId="1" xfId="0" applyNumberFormat="1" applyFont="1" applyFill="1" applyBorder="1" applyAlignment="1">
      <alignment horizontal="right"/>
    </xf>
    <xf numFmtId="164" fontId="26" fillId="2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23" fillId="0" borderId="0" xfId="0" applyNumberFormat="1" applyFont="1"/>
    <xf numFmtId="0" fontId="11" fillId="7" borderId="1" xfId="0" applyFont="1" applyFill="1" applyBorder="1" applyAlignment="1">
      <alignment wrapText="1"/>
    </xf>
    <xf numFmtId="49" fontId="11" fillId="7" borderId="1" xfId="0" applyNumberFormat="1" applyFont="1" applyFill="1" applyBorder="1" applyAlignment="1">
      <alignment horizontal="center" wrapText="1"/>
    </xf>
    <xf numFmtId="164" fontId="11" fillId="7" borderId="1" xfId="0" applyNumberFormat="1" applyFont="1" applyFill="1" applyBorder="1" applyAlignment="1">
      <alignment horizontal="right" wrapText="1"/>
    </xf>
    <xf numFmtId="0" fontId="8" fillId="7" borderId="0" xfId="0" applyFont="1" applyFill="1"/>
    <xf numFmtId="164" fontId="13" fillId="7" borderId="1" xfId="0" applyNumberFormat="1" applyFont="1" applyFill="1" applyBorder="1" applyAlignment="1">
      <alignment horizontal="right"/>
    </xf>
    <xf numFmtId="0" fontId="11" fillId="8" borderId="1" xfId="0" applyFont="1" applyFill="1" applyBorder="1" applyAlignment="1">
      <alignment wrapText="1"/>
    </xf>
    <xf numFmtId="49" fontId="11" fillId="8" borderId="1" xfId="0" applyNumberFormat="1" applyFont="1" applyFill="1" applyBorder="1" applyAlignment="1">
      <alignment horizontal="center" wrapText="1"/>
    </xf>
    <xf numFmtId="164" fontId="11" fillId="8" borderId="1" xfId="0" applyNumberFormat="1" applyFont="1" applyFill="1" applyBorder="1" applyAlignment="1">
      <alignment horizontal="right" wrapText="1"/>
    </xf>
    <xf numFmtId="0" fontId="8" fillId="8" borderId="0" xfId="0" applyFont="1" applyFill="1"/>
    <xf numFmtId="0" fontId="11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wrapText="1"/>
    </xf>
    <xf numFmtId="49" fontId="4" fillId="7" borderId="1" xfId="0" applyNumberFormat="1" applyFont="1" applyFill="1" applyBorder="1" applyAlignment="1">
      <alignment horizontal="center"/>
    </xf>
    <xf numFmtId="164" fontId="11" fillId="7" borderId="1" xfId="0" applyNumberFormat="1" applyFont="1" applyFill="1" applyBorder="1" applyAlignment="1">
      <alignment horizontal="right"/>
    </xf>
    <xf numFmtId="49" fontId="11" fillId="7" borderId="1" xfId="0" applyNumberFormat="1" applyFont="1" applyFill="1" applyBorder="1" applyAlignment="1">
      <alignment horizontal="center"/>
    </xf>
    <xf numFmtId="49" fontId="11" fillId="8" borderId="1" xfId="0" applyNumberFormat="1" applyFon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right"/>
    </xf>
    <xf numFmtId="0" fontId="28" fillId="0" borderId="0" xfId="0" applyFont="1"/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31" fillId="0" borderId="0" xfId="0" applyFont="1"/>
    <xf numFmtId="0" fontId="32" fillId="0" borderId="0" xfId="0" applyFont="1"/>
    <xf numFmtId="0" fontId="27" fillId="0" borderId="0" xfId="0" applyFont="1"/>
    <xf numFmtId="0" fontId="30" fillId="0" borderId="0" xfId="0" applyFont="1"/>
    <xf numFmtId="0" fontId="29" fillId="0" borderId="0" xfId="0" applyFont="1"/>
    <xf numFmtId="164" fontId="8" fillId="9" borderId="1" xfId="0" applyNumberFormat="1" applyFont="1" applyFill="1" applyBorder="1" applyAlignment="1">
      <alignment horizontal="right"/>
    </xf>
    <xf numFmtId="0" fontId="5" fillId="0" borderId="0" xfId="0" applyFont="1"/>
    <xf numFmtId="164" fontId="6" fillId="5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4" fontId="19" fillId="5" borderId="1" xfId="0" applyNumberFormat="1" applyFont="1" applyFill="1" applyBorder="1" applyAlignment="1">
      <alignment horizontal="right"/>
    </xf>
    <xf numFmtId="0" fontId="13" fillId="2" borderId="0" xfId="0" applyFont="1" applyFill="1" applyAlignment="1">
      <alignment wrapText="1"/>
    </xf>
    <xf numFmtId="0" fontId="4" fillId="5" borderId="0" xfId="0" applyFont="1" applyFill="1"/>
    <xf numFmtId="0" fontId="13" fillId="2" borderId="1" xfId="0" applyFont="1" applyFill="1" applyBorder="1" applyAlignment="1">
      <alignment wrapText="1"/>
    </xf>
    <xf numFmtId="49" fontId="13" fillId="2" borderId="1" xfId="0" applyNumberFormat="1" applyFont="1" applyFill="1" applyBorder="1"/>
    <xf numFmtId="0" fontId="13" fillId="2" borderId="1" xfId="0" applyFont="1" applyFill="1" applyBorder="1"/>
    <xf numFmtId="0" fontId="4" fillId="0" borderId="1" xfId="0" applyFont="1" applyBorder="1"/>
    <xf numFmtId="0" fontId="4" fillId="5" borderId="1" xfId="0" applyFont="1" applyFill="1" applyBorder="1"/>
    <xf numFmtId="164" fontId="4" fillId="0" borderId="1" xfId="0" applyNumberFormat="1" applyFont="1" applyBorder="1"/>
    <xf numFmtId="49" fontId="10" fillId="2" borderId="1" xfId="0" applyNumberFormat="1" applyFont="1" applyFill="1" applyBorder="1"/>
    <xf numFmtId="0" fontId="10" fillId="2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1" fillId="0" borderId="0" xfId="0" applyFont="1"/>
    <xf numFmtId="0" fontId="37" fillId="2" borderId="0" xfId="0" applyFont="1" applyFill="1" applyAlignment="1">
      <alignment wrapText="1"/>
    </xf>
    <xf numFmtId="49" fontId="37" fillId="2" borderId="0" xfId="0" applyNumberFormat="1" applyFont="1" applyFill="1"/>
    <xf numFmtId="0" fontId="37" fillId="2" borderId="0" xfId="0" applyFont="1" applyFill="1"/>
    <xf numFmtId="0" fontId="34" fillId="0" borderId="0" xfId="0" applyFont="1"/>
    <xf numFmtId="0" fontId="34" fillId="5" borderId="0" xfId="0" applyFont="1" applyFill="1"/>
    <xf numFmtId="164" fontId="34" fillId="0" borderId="0" xfId="0" applyNumberFormat="1" applyFont="1"/>
    <xf numFmtId="0" fontId="17" fillId="2" borderId="1" xfId="0" applyFont="1" applyFill="1" applyBorder="1" applyAlignment="1">
      <alignment wrapText="1"/>
    </xf>
    <xf numFmtId="164" fontId="6" fillId="0" borderId="1" xfId="0" applyNumberFormat="1" applyFont="1" applyBorder="1" applyAlignment="1">
      <alignment horizontal="right"/>
    </xf>
    <xf numFmtId="0" fontId="31" fillId="0" borderId="0" xfId="0" applyFont="1" applyAlignment="1">
      <alignment horizontal="justify"/>
    </xf>
    <xf numFmtId="0" fontId="35" fillId="0" borderId="0" xfId="0" applyFont="1"/>
    <xf numFmtId="0" fontId="32" fillId="0" borderId="0" xfId="0" applyFont="1" applyAlignment="1">
      <alignment horizontal="justify"/>
    </xf>
    <xf numFmtId="49" fontId="6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38" fillId="2" borderId="1" xfId="0" applyFont="1" applyFill="1" applyBorder="1" applyAlignment="1">
      <alignment wrapText="1"/>
    </xf>
    <xf numFmtId="49" fontId="38" fillId="2" borderId="1" xfId="0" applyNumberFormat="1" applyFont="1" applyFill="1" applyBorder="1"/>
    <xf numFmtId="0" fontId="38" fillId="2" borderId="1" xfId="0" applyFont="1" applyFill="1" applyBorder="1"/>
    <xf numFmtId="0" fontId="19" fillId="0" borderId="1" xfId="0" applyFont="1" applyBorder="1"/>
    <xf numFmtId="0" fontId="19" fillId="5" borderId="1" xfId="0" applyFont="1" applyFill="1" applyBorder="1"/>
    <xf numFmtId="164" fontId="19" fillId="0" borderId="1" xfId="0" applyNumberFormat="1" applyFont="1" applyBorder="1"/>
    <xf numFmtId="0" fontId="1" fillId="0" borderId="1" xfId="0" applyFont="1" applyBorder="1"/>
    <xf numFmtId="0" fontId="34" fillId="0" borderId="1" xfId="0" applyFont="1" applyBorder="1"/>
    <xf numFmtId="164" fontId="39" fillId="9" borderId="1" xfId="0" applyNumberFormat="1" applyFont="1" applyFill="1" applyBorder="1" applyAlignment="1">
      <alignment horizontal="right"/>
    </xf>
    <xf numFmtId="164" fontId="39" fillId="5" borderId="1" xfId="0" applyNumberFormat="1" applyFont="1" applyFill="1" applyBorder="1" applyAlignment="1">
      <alignment horizontal="right"/>
    </xf>
    <xf numFmtId="0" fontId="40" fillId="2" borderId="1" xfId="0" applyFont="1" applyFill="1" applyBorder="1" applyAlignment="1">
      <alignment wrapText="1"/>
    </xf>
    <xf numFmtId="0" fontId="41" fillId="0" borderId="0" xfId="1" applyFont="1" applyProtection="1">
      <protection hidden="1"/>
    </xf>
    <xf numFmtId="0" fontId="42" fillId="0" borderId="0" xfId="1" applyFont="1" applyProtection="1">
      <protection hidden="1"/>
    </xf>
    <xf numFmtId="0" fontId="42" fillId="0" borderId="0" xfId="1" applyFont="1"/>
    <xf numFmtId="0" fontId="43" fillId="0" borderId="0" xfId="1" applyFont="1" applyProtection="1">
      <protection hidden="1"/>
    </xf>
    <xf numFmtId="0" fontId="33" fillId="0" borderId="0" xfId="1" applyFont="1" applyProtection="1">
      <protection hidden="1"/>
    </xf>
    <xf numFmtId="0" fontId="33" fillId="0" borderId="0" xfId="1" applyFont="1" applyBorder="1" applyProtection="1">
      <protection hidden="1"/>
    </xf>
    <xf numFmtId="0" fontId="41" fillId="0" borderId="0" xfId="1" applyFont="1"/>
    <xf numFmtId="0" fontId="48" fillId="0" borderId="0" xfId="1" applyFont="1" applyProtection="1">
      <protection hidden="1"/>
    </xf>
    <xf numFmtId="0" fontId="48" fillId="0" borderId="0" xfId="1" applyFont="1"/>
    <xf numFmtId="0" fontId="28" fillId="0" borderId="0" xfId="0" applyFont="1" applyAlignment="1">
      <alignment horizontal="center"/>
    </xf>
    <xf numFmtId="49" fontId="27" fillId="10" borderId="1" xfId="0" applyNumberFormat="1" applyFont="1" applyFill="1" applyBorder="1" applyAlignment="1">
      <alignment horizontal="center" wrapText="1"/>
    </xf>
    <xf numFmtId="0" fontId="28" fillId="10" borderId="1" xfId="0" applyFont="1" applyFill="1" applyBorder="1" applyAlignment="1">
      <alignment wrapText="1"/>
    </xf>
    <xf numFmtId="49" fontId="28" fillId="10" borderId="1" xfId="0" applyNumberFormat="1" applyFont="1" applyFill="1" applyBorder="1" applyAlignment="1">
      <alignment horizontal="center" wrapText="1"/>
    </xf>
    <xf numFmtId="49" fontId="28" fillId="10" borderId="1" xfId="0" applyNumberFormat="1" applyFont="1" applyFill="1" applyBorder="1" applyAlignment="1">
      <alignment horizontal="center"/>
    </xf>
    <xf numFmtId="49" fontId="27" fillId="10" borderId="1" xfId="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7" fillId="0" borderId="1" xfId="0" applyFont="1" applyBorder="1"/>
    <xf numFmtId="0" fontId="29" fillId="0" borderId="0" xfId="0" applyFont="1" applyAlignment="1"/>
    <xf numFmtId="44" fontId="27" fillId="2" borderId="1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textRotation="90"/>
    </xf>
    <xf numFmtId="49" fontId="49" fillId="0" borderId="1" xfId="0" applyNumberFormat="1" applyFont="1" applyBorder="1" applyAlignment="1">
      <alignment horizontal="center"/>
    </xf>
    <xf numFmtId="49" fontId="49" fillId="0" borderId="1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/>
    </xf>
    <xf numFmtId="0" fontId="31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horizontal="center" wrapText="1"/>
    </xf>
    <xf numFmtId="164" fontId="31" fillId="2" borderId="1" xfId="2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9" fillId="2" borderId="1" xfId="0" applyFont="1" applyFill="1" applyBorder="1" applyAlignment="1">
      <alignment wrapText="1"/>
    </xf>
    <xf numFmtId="0" fontId="43" fillId="0" borderId="1" xfId="0" applyFont="1" applyFill="1" applyBorder="1" applyAlignment="1">
      <alignment horizontal="center" wrapText="1"/>
    </xf>
    <xf numFmtId="164" fontId="29" fillId="2" borderId="1" xfId="2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/>
    <xf numFmtId="0" fontId="28" fillId="0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49" fontId="27" fillId="0" borderId="1" xfId="0" applyNumberFormat="1" applyFont="1" applyBorder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49" fontId="29" fillId="2" borderId="1" xfId="0" applyNumberFormat="1" applyFont="1" applyFill="1" applyBorder="1" applyAlignment="1">
      <alignment horizontal="center"/>
    </xf>
    <xf numFmtId="49" fontId="29" fillId="2" borderId="1" xfId="0" applyNumberFormat="1" applyFont="1" applyFill="1" applyBorder="1" applyAlignment="1">
      <alignment horizontal="center" wrapText="1"/>
    </xf>
    <xf numFmtId="49" fontId="31" fillId="0" borderId="1" xfId="0" applyNumberFormat="1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164" fontId="31" fillId="2" borderId="1" xfId="0" applyNumberFormat="1" applyFont="1" applyFill="1" applyBorder="1" applyAlignment="1">
      <alignment horizontal="center" vertical="center" wrapText="1"/>
    </xf>
    <xf numFmtId="49" fontId="49" fillId="0" borderId="1" xfId="0" applyNumberFormat="1" applyFont="1" applyBorder="1" applyAlignment="1">
      <alignment horizontal="center" wrapText="1"/>
    </xf>
    <xf numFmtId="49" fontId="29" fillId="0" borderId="1" xfId="0" applyNumberFormat="1" applyFont="1" applyBorder="1" applyAlignment="1">
      <alignment horizontal="left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left" wrapText="1"/>
    </xf>
    <xf numFmtId="0" fontId="31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center"/>
    </xf>
    <xf numFmtId="49" fontId="28" fillId="0" borderId="1" xfId="0" applyNumberFormat="1" applyFont="1" applyFill="1" applyBorder="1" applyAlignment="1">
      <alignment horizontal="center"/>
    </xf>
    <xf numFmtId="165" fontId="31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0" fontId="29" fillId="0" borderId="1" xfId="0" applyFont="1" applyFill="1" applyBorder="1" applyAlignment="1">
      <alignment wrapText="1"/>
    </xf>
    <xf numFmtId="165" fontId="29" fillId="2" borderId="1" xfId="0" applyNumberFormat="1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>
      <alignment wrapText="1"/>
    </xf>
    <xf numFmtId="0" fontId="34" fillId="0" borderId="0" xfId="0" applyFont="1" applyFill="1"/>
    <xf numFmtId="49" fontId="28" fillId="0" borderId="1" xfId="0" applyNumberFormat="1" applyFont="1" applyFill="1" applyBorder="1" applyAlignment="1">
      <alignment horizontal="center" wrapText="1"/>
    </xf>
    <xf numFmtId="0" fontId="44" fillId="2" borderId="1" xfId="0" applyFont="1" applyFill="1" applyBorder="1" applyAlignment="1">
      <alignment wrapText="1"/>
    </xf>
    <xf numFmtId="0" fontId="27" fillId="0" borderId="1" xfId="0" applyFont="1" applyBorder="1" applyAlignment="1">
      <alignment horizontal="center"/>
    </xf>
    <xf numFmtId="0" fontId="5" fillId="0" borderId="1" xfId="0" applyFont="1" applyBorder="1"/>
    <xf numFmtId="0" fontId="0" fillId="2" borderId="0" xfId="0" applyFill="1" applyBorder="1"/>
    <xf numFmtId="0" fontId="0" fillId="2" borderId="1" xfId="0" applyFill="1" applyBorder="1"/>
    <xf numFmtId="0" fontId="41" fillId="2" borderId="0" xfId="1" applyFont="1" applyFill="1" applyAlignment="1" applyProtection="1">
      <alignment horizontal="center"/>
      <protection hidden="1"/>
    </xf>
    <xf numFmtId="0" fontId="41" fillId="0" borderId="0" xfId="1" applyFont="1" applyAlignment="1" applyProtection="1">
      <alignment horizontal="left"/>
      <protection hidden="1"/>
    </xf>
    <xf numFmtId="0" fontId="43" fillId="2" borderId="0" xfId="1" applyFont="1" applyFill="1" applyAlignment="1" applyProtection="1">
      <alignment horizontal="center"/>
      <protection hidden="1"/>
    </xf>
    <xf numFmtId="0" fontId="43" fillId="0" borderId="0" xfId="1" applyFont="1" applyAlignment="1" applyProtection="1">
      <alignment horizontal="left"/>
      <protection hidden="1"/>
    </xf>
    <xf numFmtId="0" fontId="33" fillId="0" borderId="0" xfId="1" applyFont="1"/>
    <xf numFmtId="0" fontId="51" fillId="0" borderId="0" xfId="1" applyFont="1" applyProtection="1">
      <protection hidden="1"/>
    </xf>
    <xf numFmtId="0" fontId="51" fillId="0" borderId="0" xfId="1" applyFont="1"/>
    <xf numFmtId="0" fontId="43" fillId="0" borderId="0" xfId="1" applyNumberFormat="1" applyFont="1" applyFill="1" applyBorder="1" applyAlignment="1" applyProtection="1">
      <alignment wrapText="1"/>
      <protection hidden="1"/>
    </xf>
    <xf numFmtId="0" fontId="43" fillId="2" borderId="0" xfId="1" applyNumberFormat="1" applyFont="1" applyFill="1" applyBorder="1" applyAlignment="1" applyProtection="1">
      <alignment horizontal="center" wrapText="1"/>
      <protection hidden="1"/>
    </xf>
    <xf numFmtId="0" fontId="52" fillId="0" borderId="0" xfId="1" applyFont="1" applyProtection="1">
      <protection hidden="1"/>
    </xf>
    <xf numFmtId="0" fontId="52" fillId="0" borderId="0" xfId="1" applyFont="1"/>
    <xf numFmtId="166" fontId="43" fillId="0" borderId="1" xfId="1" applyNumberFormat="1" applyFont="1" applyFill="1" applyBorder="1" applyAlignment="1" applyProtection="1">
      <alignment horizontal="center" wrapText="1"/>
      <protection hidden="1"/>
    </xf>
    <xf numFmtId="169" fontId="43" fillId="0" borderId="1" xfId="1" applyNumberFormat="1" applyFont="1" applyFill="1" applyBorder="1" applyAlignment="1" applyProtection="1">
      <alignment horizontal="right" wrapText="1"/>
      <protection hidden="1"/>
    </xf>
    <xf numFmtId="0" fontId="33" fillId="2" borderId="0" xfId="1" applyFont="1" applyFill="1" applyAlignment="1">
      <alignment horizontal="center"/>
    </xf>
    <xf numFmtId="49" fontId="41" fillId="0" borderId="0" xfId="1" applyNumberFormat="1" applyFont="1" applyProtection="1">
      <protection hidden="1"/>
    </xf>
    <xf numFmtId="49" fontId="43" fillId="0" borderId="0" xfId="1" applyNumberFormat="1" applyFont="1" applyProtection="1">
      <protection hidden="1"/>
    </xf>
    <xf numFmtId="49" fontId="43" fillId="0" borderId="0" xfId="1" applyNumberFormat="1" applyFont="1" applyFill="1" applyBorder="1" applyAlignment="1" applyProtection="1">
      <alignment wrapText="1"/>
      <protection hidden="1"/>
    </xf>
    <xf numFmtId="0" fontId="46" fillId="0" borderId="0" xfId="1" applyFont="1" applyAlignment="1" applyProtection="1">
      <alignment horizontal="right"/>
      <protection hidden="1"/>
    </xf>
    <xf numFmtId="49" fontId="4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4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3" fillId="2" borderId="0" xfId="1" applyFont="1" applyFill="1" applyProtection="1">
      <protection hidden="1"/>
    </xf>
    <xf numFmtId="0" fontId="33" fillId="2" borderId="0" xfId="1" applyFont="1" applyFill="1"/>
    <xf numFmtId="168" fontId="43" fillId="0" borderId="1" xfId="1" applyNumberFormat="1" applyFont="1" applyFill="1" applyBorder="1" applyAlignment="1" applyProtection="1">
      <alignment horizontal="right" wrapText="1"/>
      <protection hidden="1"/>
    </xf>
    <xf numFmtId="49" fontId="43" fillId="0" borderId="1" xfId="1" applyNumberFormat="1" applyFont="1" applyFill="1" applyBorder="1" applyAlignment="1" applyProtection="1">
      <alignment horizontal="center" wrapText="1"/>
      <protection hidden="1"/>
    </xf>
    <xf numFmtId="49" fontId="43" fillId="2" borderId="1" xfId="1" applyNumberFormat="1" applyFont="1" applyFill="1" applyBorder="1" applyAlignment="1" applyProtection="1">
      <alignment horizontal="center" wrapText="1"/>
      <protection hidden="1"/>
    </xf>
    <xf numFmtId="166" fontId="43" fillId="2" borderId="1" xfId="1" applyNumberFormat="1" applyFont="1" applyFill="1" applyBorder="1" applyAlignment="1" applyProtection="1">
      <alignment horizontal="center" wrapText="1"/>
      <protection hidden="1"/>
    </xf>
    <xf numFmtId="169" fontId="43" fillId="2" borderId="1" xfId="1" applyNumberFormat="1" applyFont="1" applyFill="1" applyBorder="1" applyAlignment="1" applyProtection="1">
      <alignment horizontal="right" wrapText="1"/>
      <protection hidden="1"/>
    </xf>
    <xf numFmtId="168" fontId="43" fillId="2" borderId="1" xfId="1" applyNumberFormat="1" applyFont="1" applyFill="1" applyBorder="1" applyAlignment="1" applyProtection="1">
      <alignment horizontal="right" wrapText="1"/>
      <protection hidden="1"/>
    </xf>
    <xf numFmtId="49" fontId="33" fillId="0" borderId="0" xfId="1" applyNumberFormat="1" applyFont="1"/>
    <xf numFmtId="167" fontId="43" fillId="2" borderId="1" xfId="1" applyNumberFormat="1" applyFont="1" applyFill="1" applyBorder="1" applyAlignment="1" applyProtection="1">
      <alignment horizontal="left" wrapText="1"/>
      <protection hidden="1"/>
    </xf>
    <xf numFmtId="0" fontId="47" fillId="2" borderId="1" xfId="1" applyFont="1" applyFill="1" applyBorder="1" applyAlignment="1" applyProtection="1">
      <alignment horizontal="center" vertical="center" wrapText="1"/>
      <protection hidden="1"/>
    </xf>
    <xf numFmtId="0" fontId="46" fillId="0" borderId="1" xfId="1" applyNumberFormat="1" applyFont="1" applyFill="1" applyBorder="1" applyAlignment="1" applyProtection="1">
      <alignment horizontal="center" vertical="center"/>
      <protection hidden="1"/>
    </xf>
    <xf numFmtId="0" fontId="4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6" fillId="0" borderId="1" xfId="1" applyFont="1" applyFill="1" applyBorder="1" applyAlignment="1" applyProtection="1">
      <alignment horizontal="center" vertical="center"/>
      <protection hidden="1"/>
    </xf>
    <xf numFmtId="49" fontId="46" fillId="2" borderId="1" xfId="1" applyNumberFormat="1" applyFont="1" applyFill="1" applyBorder="1" applyAlignment="1" applyProtection="1">
      <alignment horizontal="center" vertical="center"/>
      <protection hidden="1"/>
    </xf>
    <xf numFmtId="0" fontId="45" fillId="0" borderId="1" xfId="1" applyNumberFormat="1" applyFont="1" applyFill="1" applyBorder="1" applyAlignment="1" applyProtection="1">
      <alignment horizontal="left" vertical="center" wrapText="1"/>
      <protection hidden="1"/>
    </xf>
    <xf numFmtId="170" fontId="4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45" fillId="2" borderId="1" xfId="1" applyNumberFormat="1" applyFont="1" applyFill="1" applyBorder="1" applyAlignment="1" applyProtection="1">
      <alignment horizontal="center" vertical="center" wrapText="1"/>
      <protection hidden="1"/>
    </xf>
    <xf numFmtId="167" fontId="43" fillId="0" borderId="1" xfId="1" applyNumberFormat="1" applyFont="1" applyFill="1" applyBorder="1" applyAlignment="1" applyProtection="1">
      <alignment horizontal="left" wrapText="1"/>
      <protection hidden="1"/>
    </xf>
    <xf numFmtId="49" fontId="4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3" fillId="0" borderId="7" xfId="1" applyNumberFormat="1" applyFont="1" applyFill="1" applyBorder="1" applyAlignment="1" applyProtection="1">
      <alignment horizontal="left" wrapText="1"/>
      <protection hidden="1"/>
    </xf>
    <xf numFmtId="164" fontId="47" fillId="2" borderId="1" xfId="1" applyNumberFormat="1" applyFont="1" applyFill="1" applyBorder="1" applyAlignment="1" applyProtection="1">
      <alignment horizontal="center" vertical="center" wrapText="1"/>
      <protection hidden="1"/>
    </xf>
    <xf numFmtId="3" fontId="46" fillId="2" borderId="1" xfId="1" applyNumberFormat="1" applyFont="1" applyFill="1" applyBorder="1" applyAlignment="1" applyProtection="1">
      <alignment horizontal="center" vertical="center"/>
      <protection hidden="1"/>
    </xf>
    <xf numFmtId="170" fontId="43" fillId="0" borderId="1" xfId="1" applyNumberFormat="1" applyFont="1" applyFill="1" applyBorder="1" applyAlignment="1" applyProtection="1">
      <alignment wrapText="1"/>
      <protection hidden="1"/>
    </xf>
    <xf numFmtId="164" fontId="43" fillId="0" borderId="1" xfId="1" applyNumberFormat="1" applyFont="1" applyFill="1" applyBorder="1" applyAlignment="1" applyProtection="1">
      <alignment wrapText="1"/>
      <protection hidden="1"/>
    </xf>
    <xf numFmtId="170" fontId="43" fillId="2" borderId="1" xfId="1" applyNumberFormat="1" applyFont="1" applyFill="1" applyBorder="1" applyAlignment="1" applyProtection="1">
      <alignment wrapText="1"/>
      <protection hidden="1"/>
    </xf>
    <xf numFmtId="164" fontId="43" fillId="2" borderId="1" xfId="1" applyNumberFormat="1" applyFont="1" applyFill="1" applyBorder="1" applyAlignment="1" applyProtection="1">
      <alignment wrapText="1"/>
      <protection hidden="1"/>
    </xf>
    <xf numFmtId="168" fontId="43" fillId="2" borderId="1" xfId="1" applyNumberFormat="1" applyFont="1" applyFill="1" applyBorder="1" applyAlignment="1" applyProtection="1">
      <alignment wrapText="1"/>
      <protection hidden="1"/>
    </xf>
    <xf numFmtId="167" fontId="41" fillId="0" borderId="1" xfId="1" applyNumberFormat="1" applyFont="1" applyFill="1" applyBorder="1" applyAlignment="1" applyProtection="1">
      <alignment horizontal="left" wrapText="1"/>
      <protection hidden="1"/>
    </xf>
    <xf numFmtId="0" fontId="45" fillId="0" borderId="1" xfId="0" applyFont="1" applyFill="1" applyBorder="1" applyAlignment="1">
      <alignment horizontal="center" wrapText="1"/>
    </xf>
    <xf numFmtId="49" fontId="43" fillId="0" borderId="1" xfId="0" applyNumberFormat="1" applyFont="1" applyFill="1" applyBorder="1" applyAlignment="1">
      <alignment horizontal="center" wrapText="1"/>
    </xf>
    <xf numFmtId="0" fontId="29" fillId="10" borderId="1" xfId="0" applyFont="1" applyFill="1" applyBorder="1" applyAlignment="1">
      <alignment wrapText="1"/>
    </xf>
    <xf numFmtId="0" fontId="31" fillId="10" borderId="1" xfId="0" applyFont="1" applyFill="1" applyBorder="1" applyAlignment="1">
      <alignment wrapText="1"/>
    </xf>
    <xf numFmtId="49" fontId="29" fillId="0" borderId="1" xfId="0" applyNumberFormat="1" applyFont="1" applyBorder="1" applyAlignment="1">
      <alignment horizontal="center"/>
    </xf>
    <xf numFmtId="49" fontId="29" fillId="0" borderId="1" xfId="0" applyNumberFormat="1" applyFont="1" applyBorder="1" applyAlignment="1">
      <alignment horizontal="left"/>
    </xf>
    <xf numFmtId="4" fontId="29" fillId="0" borderId="1" xfId="0" applyNumberFormat="1" applyFont="1" applyBorder="1" applyAlignment="1">
      <alignment horizontal="center"/>
    </xf>
    <xf numFmtId="4" fontId="31" fillId="0" borderId="1" xfId="0" applyNumberFormat="1" applyFont="1" applyBorder="1" applyAlignment="1">
      <alignment horizontal="center"/>
    </xf>
    <xf numFmtId="0" fontId="41" fillId="2" borderId="0" xfId="1" applyFont="1" applyFill="1" applyProtection="1">
      <protection hidden="1"/>
    </xf>
    <xf numFmtId="49" fontId="41" fillId="2" borderId="0" xfId="1" applyNumberFormat="1" applyFont="1" applyFill="1" applyProtection="1">
      <protection hidden="1"/>
    </xf>
    <xf numFmtId="0" fontId="42" fillId="2" borderId="0" xfId="1" applyFont="1" applyFill="1"/>
    <xf numFmtId="0" fontId="43" fillId="2" borderId="0" xfId="1" applyFont="1" applyFill="1" applyProtection="1">
      <protection hidden="1"/>
    </xf>
    <xf numFmtId="49" fontId="43" fillId="2" borderId="0" xfId="1" applyNumberFormat="1" applyFont="1" applyFill="1" applyProtection="1">
      <protection hidden="1"/>
    </xf>
    <xf numFmtId="0" fontId="51" fillId="2" borderId="0" xfId="1" applyFont="1" applyFill="1"/>
    <xf numFmtId="0" fontId="43" fillId="2" borderId="0" xfId="1" applyNumberFormat="1" applyFont="1" applyFill="1" applyBorder="1" applyAlignment="1" applyProtection="1">
      <alignment wrapText="1"/>
      <protection hidden="1"/>
    </xf>
    <xf numFmtId="49" fontId="43" fillId="2" borderId="0" xfId="1" applyNumberFormat="1" applyFont="1" applyFill="1" applyBorder="1" applyAlignment="1" applyProtection="1">
      <alignment wrapText="1"/>
      <protection hidden="1"/>
    </xf>
    <xf numFmtId="0" fontId="52" fillId="2" borderId="0" xfId="1" applyFont="1" applyFill="1"/>
    <xf numFmtId="0" fontId="48" fillId="2" borderId="0" xfId="1" applyFont="1" applyFill="1" applyAlignment="1">
      <alignment horizontal="center" vertical="center"/>
    </xf>
    <xf numFmtId="0" fontId="45" fillId="2" borderId="4" xfId="1" applyNumberFormat="1" applyFont="1" applyFill="1" applyBorder="1" applyAlignment="1" applyProtection="1">
      <alignment horizontal="left" vertical="center" wrapText="1"/>
      <protection hidden="1"/>
    </xf>
    <xf numFmtId="49" fontId="45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45" fillId="2" borderId="4" xfId="1" applyNumberFormat="1" applyFont="1" applyFill="1" applyBorder="1" applyAlignment="1" applyProtection="1">
      <alignment horizontal="center" vertical="center" wrapText="1"/>
      <protection hidden="1"/>
    </xf>
    <xf numFmtId="170" fontId="45" fillId="2" borderId="4" xfId="1" applyNumberFormat="1" applyFont="1" applyFill="1" applyBorder="1" applyAlignment="1" applyProtection="1">
      <alignment horizontal="center" vertical="center" wrapText="1"/>
      <protection hidden="1"/>
    </xf>
    <xf numFmtId="167" fontId="53" fillId="2" borderId="1" xfId="1" applyNumberFormat="1" applyFont="1" applyFill="1" applyBorder="1" applyAlignment="1" applyProtection="1">
      <alignment horizontal="left" wrapText="1"/>
      <protection hidden="1"/>
    </xf>
    <xf numFmtId="49" fontId="53" fillId="2" borderId="1" xfId="1" applyNumberFormat="1" applyFont="1" applyFill="1" applyBorder="1" applyAlignment="1" applyProtection="1">
      <alignment horizontal="center" wrapText="1"/>
      <protection hidden="1"/>
    </xf>
    <xf numFmtId="166" fontId="53" fillId="2" borderId="1" xfId="1" applyNumberFormat="1" applyFont="1" applyFill="1" applyBorder="1" applyAlignment="1" applyProtection="1">
      <alignment horizontal="center" wrapText="1"/>
      <protection hidden="1"/>
    </xf>
    <xf numFmtId="169" fontId="53" fillId="2" borderId="1" xfId="1" applyNumberFormat="1" applyFont="1" applyFill="1" applyBorder="1" applyAlignment="1" applyProtection="1">
      <alignment horizontal="right" wrapText="1"/>
      <protection hidden="1"/>
    </xf>
    <xf numFmtId="168" fontId="53" fillId="2" borderId="1" xfId="1" applyNumberFormat="1" applyFont="1" applyFill="1" applyBorder="1" applyAlignment="1" applyProtection="1">
      <alignment horizontal="right" wrapText="1"/>
      <protection hidden="1"/>
    </xf>
    <xf numFmtId="170" fontId="53" fillId="2" borderId="1" xfId="1" applyNumberFormat="1" applyFont="1" applyFill="1" applyBorder="1" applyAlignment="1" applyProtection="1">
      <alignment horizontal="right" wrapText="1"/>
      <protection hidden="1"/>
    </xf>
    <xf numFmtId="0" fontId="54" fillId="2" borderId="0" xfId="1" applyFont="1" applyFill="1"/>
    <xf numFmtId="170" fontId="43" fillId="2" borderId="1" xfId="1" applyNumberFormat="1" applyFont="1" applyFill="1" applyBorder="1" applyAlignment="1" applyProtection="1">
      <alignment horizontal="right" wrapText="1"/>
      <protection hidden="1"/>
    </xf>
    <xf numFmtId="49" fontId="33" fillId="2" borderId="0" xfId="1" applyNumberFormat="1" applyFont="1" applyFill="1"/>
    <xf numFmtId="49" fontId="45" fillId="0" borderId="1" xfId="1" applyNumberFormat="1" applyFont="1" applyFill="1" applyBorder="1" applyAlignment="1" applyProtection="1">
      <alignment horizontal="center" wrapText="1"/>
      <protection hidden="1"/>
    </xf>
    <xf numFmtId="175" fontId="43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4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5" fillId="2" borderId="1" xfId="1" applyNumberFormat="1" applyFont="1" applyFill="1" applyBorder="1" applyAlignment="1" applyProtection="1">
      <alignment horizontal="left" wrapText="1"/>
      <protection hidden="1"/>
    </xf>
    <xf numFmtId="49" fontId="45" fillId="2" borderId="1" xfId="1" applyNumberFormat="1" applyFont="1" applyFill="1" applyBorder="1" applyAlignment="1" applyProtection="1">
      <alignment horizontal="center" wrapText="1"/>
      <protection hidden="1"/>
    </xf>
    <xf numFmtId="166" fontId="45" fillId="2" borderId="1" xfId="1" applyNumberFormat="1" applyFont="1" applyFill="1" applyBorder="1" applyAlignment="1" applyProtection="1">
      <alignment horizontal="center" wrapText="1"/>
      <protection hidden="1"/>
    </xf>
    <xf numFmtId="169" fontId="45" fillId="2" borderId="1" xfId="1" applyNumberFormat="1" applyFont="1" applyFill="1" applyBorder="1" applyAlignment="1" applyProtection="1">
      <alignment horizontal="right" wrapText="1"/>
      <protection hidden="1"/>
    </xf>
    <xf numFmtId="170" fontId="45" fillId="2" borderId="1" xfId="1" applyNumberFormat="1" applyFont="1" applyFill="1" applyBorder="1" applyAlignment="1" applyProtection="1">
      <alignment wrapText="1"/>
      <protection hidden="1"/>
    </xf>
    <xf numFmtId="164" fontId="45" fillId="2" borderId="1" xfId="1" applyNumberFormat="1" applyFont="1" applyFill="1" applyBorder="1" applyAlignment="1" applyProtection="1">
      <alignment wrapText="1"/>
      <protection hidden="1"/>
    </xf>
    <xf numFmtId="0" fontId="52" fillId="2" borderId="0" xfId="1" applyFont="1" applyFill="1" applyBorder="1" applyProtection="1">
      <protection hidden="1"/>
    </xf>
    <xf numFmtId="0" fontId="52" fillId="2" borderId="0" xfId="1" applyFont="1" applyFill="1" applyProtection="1">
      <protection hidden="1"/>
    </xf>
    <xf numFmtId="49" fontId="43" fillId="2" borderId="1" xfId="1" applyNumberFormat="1" applyFont="1" applyFill="1" applyBorder="1" applyAlignment="1" applyProtection="1">
      <alignment horizontal="right" wrapText="1"/>
      <protection hidden="1"/>
    </xf>
    <xf numFmtId="170" fontId="45" fillId="0" borderId="1" xfId="1" applyNumberFormat="1" applyFont="1" applyFill="1" applyBorder="1" applyAlignment="1" applyProtection="1">
      <alignment wrapText="1"/>
      <protection hidden="1"/>
    </xf>
    <xf numFmtId="164" fontId="45" fillId="0" borderId="1" xfId="1" applyNumberFormat="1" applyFont="1" applyFill="1" applyBorder="1" applyAlignment="1" applyProtection="1">
      <alignment wrapText="1"/>
      <protection hidden="1"/>
    </xf>
    <xf numFmtId="167" fontId="45" fillId="0" borderId="1" xfId="1" applyNumberFormat="1" applyFont="1" applyFill="1" applyBorder="1" applyAlignment="1" applyProtection="1">
      <alignment horizontal="left" wrapText="1"/>
      <protection hidden="1"/>
    </xf>
    <xf numFmtId="166" fontId="45" fillId="0" borderId="1" xfId="1" applyNumberFormat="1" applyFont="1" applyFill="1" applyBorder="1" applyAlignment="1" applyProtection="1">
      <alignment horizontal="center" wrapText="1"/>
      <protection hidden="1"/>
    </xf>
    <xf numFmtId="169" fontId="45" fillId="0" borderId="1" xfId="1" applyNumberFormat="1" applyFont="1" applyFill="1" applyBorder="1" applyAlignment="1" applyProtection="1">
      <alignment horizontal="right" wrapText="1"/>
      <protection hidden="1"/>
    </xf>
    <xf numFmtId="0" fontId="52" fillId="0" borderId="0" xfId="1" applyFont="1" applyBorder="1" applyProtection="1">
      <protection hidden="1"/>
    </xf>
    <xf numFmtId="164" fontId="43" fillId="2" borderId="1" xfId="1" applyNumberFormat="1" applyFont="1" applyFill="1" applyBorder="1" applyAlignment="1" applyProtection="1">
      <alignment horizontal="right" wrapText="1"/>
      <protection hidden="1"/>
    </xf>
    <xf numFmtId="0" fontId="41" fillId="0" borderId="0" xfId="1" applyFont="1" applyAlignment="1" applyProtection="1">
      <alignment horizontal="center"/>
      <protection hidden="1"/>
    </xf>
    <xf numFmtId="167" fontId="41" fillId="2" borderId="1" xfId="1" applyNumberFormat="1" applyFont="1" applyFill="1" applyBorder="1" applyAlignment="1" applyProtection="1">
      <alignment horizontal="left" wrapText="1"/>
      <protection hidden="1"/>
    </xf>
    <xf numFmtId="167" fontId="44" fillId="0" borderId="1" xfId="1" applyNumberFormat="1" applyFont="1" applyFill="1" applyBorder="1" applyAlignment="1" applyProtection="1">
      <alignment horizontal="left" wrapText="1"/>
      <protection hidden="1"/>
    </xf>
    <xf numFmtId="0" fontId="41" fillId="0" borderId="0" xfId="0" applyFont="1"/>
    <xf numFmtId="0" fontId="41" fillId="0" borderId="0" xfId="0" applyFont="1" applyBorder="1"/>
    <xf numFmtId="0" fontId="41" fillId="0" borderId="0" xfId="0" applyFont="1" applyAlignment="1">
      <alignment wrapText="1"/>
    </xf>
    <xf numFmtId="0" fontId="31" fillId="2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/>
    <xf numFmtId="0" fontId="44" fillId="0" borderId="0" xfId="0" applyFont="1"/>
    <xf numFmtId="0" fontId="41" fillId="0" borderId="10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165" fontId="44" fillId="0" borderId="17" xfId="0" applyNumberFormat="1" applyFont="1" applyBorder="1" applyAlignment="1">
      <alignment horizont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0" fillId="10" borderId="1" xfId="0" applyFont="1" applyFill="1" applyBorder="1" applyAlignment="1">
      <alignment wrapText="1"/>
    </xf>
    <xf numFmtId="0" fontId="32" fillId="10" borderId="1" xfId="0" applyFont="1" applyFill="1" applyBorder="1" applyAlignment="1">
      <alignment wrapText="1"/>
    </xf>
    <xf numFmtId="0" fontId="55" fillId="0" borderId="0" xfId="0" applyFont="1"/>
    <xf numFmtId="0" fontId="55" fillId="0" borderId="0" xfId="0" applyFont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32" fillId="2" borderId="17" xfId="0" applyFont="1" applyFill="1" applyBorder="1" applyAlignment="1">
      <alignment wrapText="1"/>
    </xf>
    <xf numFmtId="49" fontId="30" fillId="10" borderId="1" xfId="0" applyNumberFormat="1" applyFont="1" applyFill="1" applyBorder="1" applyAlignment="1">
      <alignment wrapText="1"/>
    </xf>
    <xf numFmtId="49" fontId="30" fillId="10" borderId="2" xfId="0" applyNumberFormat="1" applyFont="1" applyFill="1" applyBorder="1" applyAlignment="1">
      <alignment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4" fontId="44" fillId="0" borderId="22" xfId="0" applyNumberFormat="1" applyFont="1" applyBorder="1" applyAlignment="1">
      <alignment horizontal="center" vertical="center"/>
    </xf>
    <xf numFmtId="0" fontId="30" fillId="10" borderId="4" xfId="0" applyFont="1" applyFill="1" applyBorder="1" applyAlignment="1">
      <alignment wrapText="1"/>
    </xf>
    <xf numFmtId="49" fontId="55" fillId="0" borderId="0" xfId="0" applyNumberFormat="1" applyFont="1"/>
    <xf numFmtId="49" fontId="55" fillId="0" borderId="0" xfId="0" applyNumberFormat="1" applyFont="1" applyAlignment="1">
      <alignment wrapText="1"/>
    </xf>
    <xf numFmtId="49" fontId="55" fillId="0" borderId="9" xfId="0" applyNumberFormat="1" applyFont="1" applyBorder="1" applyAlignment="1">
      <alignment horizontal="center" wrapText="1"/>
    </xf>
    <xf numFmtId="49" fontId="59" fillId="0" borderId="7" xfId="0" applyNumberFormat="1" applyFont="1" applyFill="1" applyBorder="1" applyAlignment="1">
      <alignment horizontal="center" vertical="center"/>
    </xf>
    <xf numFmtId="49" fontId="59" fillId="0" borderId="15" xfId="0" applyNumberFormat="1" applyFont="1" applyFill="1" applyBorder="1" applyAlignment="1">
      <alignment horizontal="center" vertical="center"/>
    </xf>
    <xf numFmtId="165" fontId="44" fillId="0" borderId="1" xfId="0" applyNumberFormat="1" applyFont="1" applyBorder="1" applyAlignment="1">
      <alignment horizontal="center" wrapText="1"/>
    </xf>
    <xf numFmtId="49" fontId="56" fillId="0" borderId="19" xfId="0" applyNumberFormat="1" applyFont="1" applyBorder="1" applyAlignment="1">
      <alignment horizontal="center" wrapText="1"/>
    </xf>
    <xf numFmtId="49" fontId="56" fillId="0" borderId="7" xfId="0" applyNumberFormat="1" applyFont="1" applyBorder="1" applyAlignment="1">
      <alignment horizontal="center" wrapText="1"/>
    </xf>
    <xf numFmtId="0" fontId="44" fillId="0" borderId="14" xfId="0" applyFont="1" applyBorder="1"/>
    <xf numFmtId="4" fontId="60" fillId="0" borderId="18" xfId="0" applyNumberFormat="1" applyFont="1" applyFill="1" applyBorder="1" applyAlignment="1">
      <alignment vertical="center" wrapText="1"/>
    </xf>
    <xf numFmtId="49" fontId="55" fillId="0" borderId="7" xfId="0" applyNumberFormat="1" applyFont="1" applyBorder="1" applyAlignment="1">
      <alignment horizontal="center" wrapText="1"/>
    </xf>
    <xf numFmtId="0" fontId="44" fillId="0" borderId="23" xfId="0" applyFont="1" applyBorder="1" applyAlignment="1">
      <alignment vertical="center" wrapText="1"/>
    </xf>
    <xf numFmtId="4" fontId="60" fillId="0" borderId="14" xfId="0" applyNumberFormat="1" applyFont="1" applyFill="1" applyBorder="1" applyAlignment="1">
      <alignment vertical="center" wrapText="1"/>
    </xf>
    <xf numFmtId="165" fontId="41" fillId="0" borderId="1" xfId="0" applyNumberFormat="1" applyFont="1" applyBorder="1" applyAlignment="1">
      <alignment horizontal="center" wrapText="1"/>
    </xf>
    <xf numFmtId="49" fontId="59" fillId="0" borderId="21" xfId="0" applyNumberFormat="1" applyFont="1" applyFill="1" applyBorder="1" applyAlignment="1">
      <alignment horizontal="center" vertical="center"/>
    </xf>
    <xf numFmtId="165" fontId="41" fillId="0" borderId="4" xfId="0" applyNumberFormat="1" applyFont="1" applyBorder="1" applyAlignment="1">
      <alignment horizontal="center" wrapText="1"/>
    </xf>
    <xf numFmtId="0" fontId="41" fillId="0" borderId="2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4" fontId="44" fillId="0" borderId="6" xfId="0" applyNumberFormat="1" applyFont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wrapText="1"/>
    </xf>
    <xf numFmtId="4" fontId="41" fillId="0" borderId="1" xfId="0" applyNumberFormat="1" applyFont="1" applyFill="1" applyBorder="1" applyAlignment="1">
      <alignment horizontal="center" vertical="center"/>
    </xf>
    <xf numFmtId="4" fontId="44" fillId="0" borderId="1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4" fontId="44" fillId="0" borderId="24" xfId="0" applyNumberFormat="1" applyFont="1" applyBorder="1" applyAlignment="1">
      <alignment horizontal="center"/>
    </xf>
    <xf numFmtId="164" fontId="31" fillId="0" borderId="4" xfId="0" applyNumberFormat="1" applyFont="1" applyBorder="1" applyAlignment="1">
      <alignment horizontal="center"/>
    </xf>
    <xf numFmtId="164" fontId="29" fillId="0" borderId="1" xfId="0" applyNumberFormat="1" applyFont="1" applyBorder="1" applyAlignment="1">
      <alignment horizontal="center"/>
    </xf>
    <xf numFmtId="164" fontId="31" fillId="0" borderId="1" xfId="0" applyNumberFormat="1" applyFont="1" applyBorder="1" applyAlignment="1">
      <alignment horizontal="center"/>
    </xf>
    <xf numFmtId="164" fontId="29" fillId="0" borderId="2" xfId="0" applyNumberFormat="1" applyFont="1" applyBorder="1" applyAlignment="1">
      <alignment horizontal="center"/>
    </xf>
    <xf numFmtId="4" fontId="60" fillId="0" borderId="16" xfId="0" applyNumberFormat="1" applyFont="1" applyFill="1" applyBorder="1" applyAlignment="1">
      <alignment vertical="center" wrapText="1"/>
    </xf>
    <xf numFmtId="49" fontId="57" fillId="0" borderId="9" xfId="0" applyNumberFormat="1" applyFont="1" applyBorder="1" applyAlignment="1">
      <alignment horizontal="center" vertical="center" wrapText="1"/>
    </xf>
    <xf numFmtId="49" fontId="31" fillId="10" borderId="1" xfId="0" applyNumberFormat="1" applyFont="1" applyFill="1" applyBorder="1" applyAlignment="1">
      <alignment horizontal="center" wrapText="1"/>
    </xf>
    <xf numFmtId="164" fontId="58" fillId="0" borderId="1" xfId="0" applyNumberFormat="1" applyFont="1" applyBorder="1"/>
    <xf numFmtId="0" fontId="28" fillId="0" borderId="0" xfId="0" applyFont="1" applyAlignment="1">
      <alignment vertical="center"/>
    </xf>
    <xf numFmtId="170" fontId="61" fillId="0" borderId="1" xfId="1" applyNumberFormat="1" applyFont="1" applyFill="1" applyBorder="1" applyAlignment="1" applyProtection="1">
      <alignment wrapText="1"/>
      <protection hidden="1"/>
    </xf>
    <xf numFmtId="172" fontId="43" fillId="2" borderId="1" xfId="1" applyNumberFormat="1" applyFont="1" applyFill="1" applyBorder="1" applyAlignment="1" applyProtection="1">
      <alignment horizontal="right" wrapText="1"/>
      <protection hidden="1"/>
    </xf>
    <xf numFmtId="0" fontId="64" fillId="0" borderId="0" xfId="0" applyFont="1"/>
    <xf numFmtId="0" fontId="64" fillId="0" borderId="0" xfId="0" applyFont="1" applyAlignment="1">
      <alignment wrapText="1"/>
    </xf>
    <xf numFmtId="0" fontId="64" fillId="0" borderId="0" xfId="0" applyFont="1" applyAlignment="1">
      <alignment horizontal="center"/>
    </xf>
    <xf numFmtId="0" fontId="60" fillId="0" borderId="0" xfId="0" applyFont="1"/>
    <xf numFmtId="0" fontId="44" fillId="0" borderId="1" xfId="0" applyFont="1" applyFill="1" applyBorder="1" applyAlignment="1">
      <alignment horizontal="center" wrapText="1"/>
    </xf>
    <xf numFmtId="0" fontId="65" fillId="0" borderId="0" xfId="0" applyFont="1"/>
    <xf numFmtId="0" fontId="63" fillId="0" borderId="0" xfId="0" applyFont="1"/>
    <xf numFmtId="164" fontId="31" fillId="2" borderId="1" xfId="0" applyNumberFormat="1" applyFont="1" applyFill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61" fillId="0" borderId="1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31" fillId="10" borderId="4" xfId="0" applyFont="1" applyFill="1" applyBorder="1" applyAlignment="1">
      <alignment wrapText="1"/>
    </xf>
    <xf numFmtId="0" fontId="68" fillId="0" borderId="4" xfId="0" applyFont="1" applyBorder="1" applyAlignment="1">
      <alignment horizontal="center"/>
    </xf>
    <xf numFmtId="0" fontId="68" fillId="0" borderId="1" xfId="0" applyFont="1" applyBorder="1" applyAlignment="1">
      <alignment horizontal="center"/>
    </xf>
    <xf numFmtId="164" fontId="44" fillId="0" borderId="1" xfId="0" applyNumberFormat="1" applyFont="1" applyBorder="1" applyAlignment="1">
      <alignment horizontal="center" vertical="center" wrapText="1"/>
    </xf>
    <xf numFmtId="164" fontId="41" fillId="0" borderId="1" xfId="0" applyNumberFormat="1" applyFont="1" applyBorder="1" applyAlignment="1">
      <alignment horizontal="center" vertical="center" wrapText="1"/>
    </xf>
    <xf numFmtId="0" fontId="64" fillId="0" borderId="0" xfId="0" applyFont="1" applyFill="1"/>
    <xf numFmtId="170" fontId="45" fillId="2" borderId="4" xfId="1" applyNumberFormat="1" applyFont="1" applyFill="1" applyBorder="1" applyAlignment="1" applyProtection="1">
      <alignment horizontal="right" wrapText="1"/>
      <protection hidden="1"/>
    </xf>
    <xf numFmtId="164" fontId="45" fillId="2" borderId="4" xfId="1" applyNumberFormat="1" applyFont="1" applyFill="1" applyBorder="1" applyAlignment="1" applyProtection="1">
      <alignment horizontal="right" wrapText="1"/>
      <protection hidden="1"/>
    </xf>
    <xf numFmtId="164" fontId="53" fillId="2" borderId="1" xfId="1" applyNumberFormat="1" applyFont="1" applyFill="1" applyBorder="1" applyAlignment="1" applyProtection="1">
      <alignment horizontal="right" wrapText="1"/>
      <protection hidden="1"/>
    </xf>
    <xf numFmtId="169" fontId="45" fillId="2" borderId="1" xfId="1" applyNumberFormat="1" applyFont="1" applyFill="1" applyBorder="1" applyAlignment="1" applyProtection="1">
      <alignment horizontal="center" wrapText="1"/>
      <protection hidden="1"/>
    </xf>
    <xf numFmtId="168" fontId="45" fillId="2" borderId="1" xfId="1" applyNumberFormat="1" applyFont="1" applyFill="1" applyBorder="1" applyAlignment="1" applyProtection="1">
      <alignment horizontal="right" wrapText="1"/>
      <protection hidden="1"/>
    </xf>
    <xf numFmtId="170" fontId="45" fillId="2" borderId="1" xfId="1" applyNumberFormat="1" applyFont="1" applyFill="1" applyBorder="1" applyAlignment="1" applyProtection="1">
      <alignment horizontal="right" wrapText="1"/>
      <protection hidden="1"/>
    </xf>
    <xf numFmtId="164" fontId="45" fillId="2" borderId="1" xfId="1" applyNumberFormat="1" applyFont="1" applyFill="1" applyBorder="1" applyAlignment="1" applyProtection="1">
      <alignment horizontal="right" wrapText="1"/>
      <protection hidden="1"/>
    </xf>
    <xf numFmtId="169" fontId="43" fillId="2" borderId="1" xfId="1" applyNumberFormat="1" applyFont="1" applyFill="1" applyBorder="1" applyAlignment="1" applyProtection="1">
      <alignment horizontal="center" wrapText="1"/>
      <protection hidden="1"/>
    </xf>
    <xf numFmtId="170" fontId="43" fillId="2" borderId="4" xfId="1" applyNumberFormat="1" applyFont="1" applyFill="1" applyBorder="1" applyAlignment="1" applyProtection="1">
      <alignment horizontal="right" wrapText="1"/>
      <protection hidden="1"/>
    </xf>
    <xf numFmtId="164" fontId="43" fillId="2" borderId="1" xfId="1" applyNumberFormat="1" applyFont="1" applyFill="1" applyBorder="1" applyAlignment="1"/>
    <xf numFmtId="170" fontId="43" fillId="2" borderId="1" xfId="1" applyNumberFormat="1" applyFont="1" applyFill="1" applyBorder="1"/>
    <xf numFmtId="0" fontId="45" fillId="2" borderId="1" xfId="1" applyFont="1" applyFill="1" applyBorder="1"/>
    <xf numFmtId="176" fontId="45" fillId="2" borderId="1" xfId="1" applyNumberFormat="1" applyFont="1" applyFill="1" applyBorder="1"/>
    <xf numFmtId="164" fontId="45" fillId="2" borderId="1" xfId="1" applyNumberFormat="1" applyFont="1" applyFill="1" applyBorder="1" applyAlignment="1"/>
    <xf numFmtId="0" fontId="43" fillId="2" borderId="1" xfId="1" applyFont="1" applyFill="1" applyBorder="1"/>
    <xf numFmtId="169" fontId="53" fillId="2" borderId="1" xfId="1" applyNumberFormat="1" applyFont="1" applyFill="1" applyBorder="1" applyAlignment="1" applyProtection="1">
      <alignment horizontal="center" wrapText="1"/>
      <protection hidden="1"/>
    </xf>
    <xf numFmtId="0" fontId="60" fillId="0" borderId="1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44" fillId="0" borderId="1" xfId="0" applyFont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49" fontId="68" fillId="0" borderId="1" xfId="0" applyNumberFormat="1" applyFont="1" applyFill="1" applyBorder="1" applyAlignment="1">
      <alignment horizontal="center"/>
    </xf>
    <xf numFmtId="0" fontId="60" fillId="0" borderId="1" xfId="0" applyFont="1" applyFill="1" applyBorder="1" applyAlignment="1">
      <alignment horizontal="left" vertical="center" wrapText="1"/>
    </xf>
    <xf numFmtId="4" fontId="60" fillId="0" borderId="1" xfId="0" applyNumberFormat="1" applyFont="1" applyFill="1" applyBorder="1" applyAlignment="1">
      <alignment vertical="center"/>
    </xf>
    <xf numFmtId="49" fontId="60" fillId="0" borderId="1" xfId="0" applyNumberFormat="1" applyFont="1" applyFill="1" applyBorder="1" applyAlignment="1">
      <alignment horizontal="center" vertical="center"/>
    </xf>
    <xf numFmtId="0" fontId="60" fillId="0" borderId="1" xfId="0" applyFont="1" applyBorder="1"/>
    <xf numFmtId="4" fontId="60" fillId="0" borderId="1" xfId="0" applyNumberFormat="1" applyFont="1" applyFill="1" applyBorder="1" applyAlignment="1">
      <alignment horizontal="center" vertical="center"/>
    </xf>
    <xf numFmtId="164" fontId="60" fillId="0" borderId="1" xfId="0" applyNumberFormat="1" applyFont="1" applyFill="1" applyBorder="1" applyAlignment="1">
      <alignment horizontal="center" vertical="center"/>
    </xf>
    <xf numFmtId="0" fontId="68" fillId="0" borderId="1" xfId="0" applyFont="1" applyBorder="1"/>
    <xf numFmtId="164" fontId="68" fillId="0" borderId="1" xfId="0" applyNumberFormat="1" applyFont="1" applyBorder="1" applyAlignment="1">
      <alignment horizontal="center"/>
    </xf>
    <xf numFmtId="164" fontId="0" fillId="0" borderId="0" xfId="0" applyNumberFormat="1"/>
    <xf numFmtId="4" fontId="0" fillId="2" borderId="0" xfId="0" applyNumberFormat="1" applyFill="1" applyBorder="1"/>
    <xf numFmtId="4" fontId="0" fillId="0" borderId="0" xfId="0" applyNumberFormat="1"/>
    <xf numFmtId="49" fontId="60" fillId="0" borderId="1" xfId="0" applyNumberFormat="1" applyFont="1" applyFill="1" applyBorder="1" applyAlignment="1">
      <alignment horizontal="center" vertical="center" wrapText="1"/>
    </xf>
    <xf numFmtId="0" fontId="67" fillId="0" borderId="0" xfId="0" applyFont="1" applyAlignment="1"/>
    <xf numFmtId="4" fontId="41" fillId="0" borderId="1" xfId="0" applyNumberFormat="1" applyFont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wrapText="1"/>
    </xf>
    <xf numFmtId="0" fontId="59" fillId="0" borderId="1" xfId="0" applyFont="1" applyBorder="1" applyAlignment="1">
      <alignment horizontal="center" vertical="center"/>
    </xf>
    <xf numFmtId="49" fontId="60" fillId="0" borderId="1" xfId="0" applyNumberFormat="1" applyFont="1" applyFill="1" applyBorder="1" applyAlignment="1">
      <alignment horizontal="center"/>
    </xf>
    <xf numFmtId="0" fontId="60" fillId="0" borderId="1" xfId="0" applyFont="1" applyFill="1" applyBorder="1" applyAlignment="1">
      <alignment horizontal="center" wrapText="1"/>
    </xf>
    <xf numFmtId="4" fontId="68" fillId="0" borderId="1" xfId="0" applyNumberFormat="1" applyFont="1" applyBorder="1" applyAlignment="1">
      <alignment horizontal="center"/>
    </xf>
    <xf numFmtId="4" fontId="68" fillId="0" borderId="4" xfId="0" applyNumberFormat="1" applyFont="1" applyBorder="1" applyAlignment="1">
      <alignment horizontal="center"/>
    </xf>
    <xf numFmtId="4" fontId="44" fillId="0" borderId="4" xfId="0" applyNumberFormat="1" applyFont="1" applyBorder="1" applyAlignment="1">
      <alignment horizontal="center" vertical="center" wrapText="1"/>
    </xf>
    <xf numFmtId="0" fontId="60" fillId="0" borderId="0" xfId="3" applyFont="1"/>
    <xf numFmtId="0" fontId="60" fillId="0" borderId="0" xfId="3" applyFont="1" applyAlignment="1">
      <alignment horizontal="right"/>
    </xf>
    <xf numFmtId="0" fontId="60" fillId="0" borderId="0" xfId="3" applyFont="1" applyAlignment="1">
      <alignment wrapText="1"/>
    </xf>
    <xf numFmtId="0" fontId="60" fillId="0" borderId="1" xfId="3" applyFont="1" applyFill="1" applyBorder="1" applyAlignment="1">
      <alignment horizontal="center" vertical="center" wrapText="1"/>
    </xf>
    <xf numFmtId="0" fontId="60" fillId="0" borderId="1" xfId="3" applyFont="1" applyBorder="1" applyAlignment="1">
      <alignment horizontal="center" vertical="center" wrapText="1"/>
    </xf>
    <xf numFmtId="0" fontId="60" fillId="0" borderId="1" xfId="3" applyFont="1" applyBorder="1" applyAlignment="1">
      <alignment horizontal="center"/>
    </xf>
    <xf numFmtId="0" fontId="60" fillId="0" borderId="1" xfId="3" applyFont="1" applyFill="1" applyBorder="1" applyAlignment="1">
      <alignment horizontal="center"/>
    </xf>
    <xf numFmtId="0" fontId="60" fillId="0" borderId="1" xfId="3" applyFont="1" applyBorder="1"/>
    <xf numFmtId="4" fontId="60" fillId="0" borderId="1" xfId="3" applyNumberFormat="1" applyFont="1" applyFill="1" applyBorder="1"/>
    <xf numFmtId="4" fontId="60" fillId="0" borderId="1" xfId="3" applyNumberFormat="1" applyFont="1" applyBorder="1"/>
    <xf numFmtId="4" fontId="68" fillId="0" borderId="1" xfId="3" applyNumberFormat="1" applyFont="1" applyBorder="1"/>
    <xf numFmtId="4" fontId="68" fillId="0" borderId="1" xfId="3" applyNumberFormat="1" applyFont="1" applyFill="1" applyBorder="1"/>
    <xf numFmtId="49" fontId="68" fillId="0" borderId="1" xfId="0" applyNumberFormat="1" applyFont="1" applyBorder="1" applyAlignment="1">
      <alignment horizontal="center"/>
    </xf>
    <xf numFmtId="164" fontId="68" fillId="0" borderId="1" xfId="3" applyNumberFormat="1" applyFont="1" applyBorder="1" applyAlignment="1">
      <alignment horizontal="center" vertical="center"/>
    </xf>
    <xf numFmtId="4" fontId="68" fillId="0" borderId="1" xfId="3" applyNumberFormat="1" applyFont="1" applyBorder="1" applyAlignment="1">
      <alignment horizontal="center" vertical="center"/>
    </xf>
    <xf numFmtId="0" fontId="41" fillId="10" borderId="1" xfId="0" applyFont="1" applyFill="1" applyBorder="1" applyAlignment="1">
      <alignment wrapText="1"/>
    </xf>
    <xf numFmtId="0" fontId="41" fillId="0" borderId="0" xfId="1" applyFont="1" applyAlignment="1" applyProtection="1">
      <protection hidden="1"/>
    </xf>
    <xf numFmtId="0" fontId="33" fillId="2" borderId="0" xfId="1" applyFont="1" applyFill="1" applyBorder="1" applyProtection="1">
      <protection hidden="1"/>
    </xf>
    <xf numFmtId="0" fontId="60" fillId="0" borderId="1" xfId="0" applyFont="1" applyBorder="1" applyAlignment="1">
      <alignment horizontal="left" vertical="center" wrapText="1"/>
    </xf>
    <xf numFmtId="0" fontId="41" fillId="0" borderId="1" xfId="1" applyNumberFormat="1" applyFont="1" applyFill="1" applyBorder="1" applyAlignment="1" applyProtection="1">
      <alignment horizontal="left" wrapText="1"/>
      <protection hidden="1"/>
    </xf>
    <xf numFmtId="0" fontId="44" fillId="0" borderId="1" xfId="1" applyNumberFormat="1" applyFont="1" applyFill="1" applyBorder="1" applyAlignment="1" applyProtection="1">
      <alignment horizontal="left" wrapText="1"/>
      <protection hidden="1"/>
    </xf>
    <xf numFmtId="49" fontId="29" fillId="0" borderId="1" xfId="0" applyNumberFormat="1" applyFont="1" applyBorder="1" applyAlignment="1">
      <alignment horizontal="left" wrapText="1"/>
    </xf>
    <xf numFmtId="49" fontId="4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5" fillId="2" borderId="1" xfId="1" applyFont="1" applyFill="1" applyBorder="1" applyAlignment="1" applyProtection="1">
      <alignment horizontal="center" vertical="center" wrapText="1"/>
      <protection hidden="1"/>
    </xf>
    <xf numFmtId="0" fontId="41" fillId="0" borderId="0" xfId="1" applyFont="1" applyAlignment="1" applyProtection="1">
      <alignment horizontal="left"/>
      <protection hidden="1"/>
    </xf>
    <xf numFmtId="0" fontId="45" fillId="2" borderId="1" xfId="1" applyNumberFormat="1" applyFont="1" applyFill="1" applyBorder="1" applyAlignment="1" applyProtection="1">
      <alignment horizontal="left" vertical="center" wrapText="1"/>
      <protection hidden="1"/>
    </xf>
    <xf numFmtId="49" fontId="45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45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45" fillId="0" borderId="1" xfId="1" applyNumberFormat="1" applyFont="1" applyFill="1" applyBorder="1" applyAlignment="1" applyProtection="1">
      <alignment horizontal="right" wrapText="1"/>
      <protection hidden="1"/>
    </xf>
    <xf numFmtId="0" fontId="27" fillId="10" borderId="1" xfId="0" applyFont="1" applyFill="1" applyBorder="1" applyAlignment="1">
      <alignment horizontal="left" vertical="center" wrapText="1"/>
    </xf>
    <xf numFmtId="0" fontId="45" fillId="0" borderId="7" xfId="1" applyNumberFormat="1" applyFont="1" applyFill="1" applyBorder="1" applyAlignment="1" applyProtection="1">
      <alignment horizontal="left" wrapText="1"/>
      <protection hidden="1"/>
    </xf>
    <xf numFmtId="49" fontId="45" fillId="0" borderId="1" xfId="1" applyNumberFormat="1" applyFont="1" applyFill="1" applyBorder="1" applyAlignment="1" applyProtection="1">
      <alignment horizontal="right" wrapText="1"/>
      <protection hidden="1"/>
    </xf>
    <xf numFmtId="0" fontId="45" fillId="0" borderId="7" xfId="1" applyNumberFormat="1" applyFont="1" applyFill="1" applyBorder="1" applyAlignment="1" applyProtection="1">
      <alignment vertical="center" wrapText="1"/>
      <protection hidden="1"/>
    </xf>
    <xf numFmtId="49" fontId="45" fillId="0" borderId="1" xfId="1" applyNumberFormat="1" applyFont="1" applyFill="1" applyBorder="1" applyAlignment="1">
      <alignment horizontal="center"/>
    </xf>
    <xf numFmtId="0" fontId="41" fillId="0" borderId="0" xfId="1" applyNumberFormat="1" applyFont="1" applyFill="1" applyBorder="1" applyAlignment="1" applyProtection="1">
      <alignment wrapText="1"/>
      <protection hidden="1"/>
    </xf>
    <xf numFmtId="0" fontId="41" fillId="2" borderId="0" xfId="1" applyNumberFormat="1" applyFont="1" applyFill="1" applyBorder="1" applyAlignment="1" applyProtection="1">
      <alignment horizontal="center" wrapText="1"/>
      <protection hidden="1"/>
    </xf>
    <xf numFmtId="164" fontId="41" fillId="0" borderId="0" xfId="1" applyNumberFormat="1" applyFont="1" applyFill="1" applyBorder="1" applyAlignment="1" applyProtection="1">
      <alignment horizontal="center" wrapText="1"/>
      <protection hidden="1"/>
    </xf>
    <xf numFmtId="0" fontId="44" fillId="0" borderId="1" xfId="1" applyNumberFormat="1" applyFont="1" applyFill="1" applyBorder="1" applyAlignment="1" applyProtection="1">
      <alignment horizontal="left" vertical="center" wrapText="1"/>
      <protection hidden="1"/>
    </xf>
    <xf numFmtId="176" fontId="51" fillId="0" borderId="0" xfId="1" applyNumberFormat="1" applyFont="1"/>
    <xf numFmtId="0" fontId="44" fillId="0" borderId="1" xfId="0" applyFont="1" applyFill="1" applyBorder="1" applyAlignment="1">
      <alignment wrapText="1"/>
    </xf>
    <xf numFmtId="0" fontId="41" fillId="0" borderId="1" xfId="0" applyNumberFormat="1" applyFont="1" applyFill="1" applyBorder="1" applyAlignment="1">
      <alignment wrapText="1"/>
    </xf>
    <xf numFmtId="0" fontId="42" fillId="2" borderId="0" xfId="1" applyFont="1" applyFill="1" applyAlignment="1">
      <alignment horizontal="center"/>
    </xf>
    <xf numFmtId="0" fontId="41" fillId="2" borderId="0" xfId="1" applyFont="1" applyFill="1" applyAlignment="1">
      <alignment horizontal="center"/>
    </xf>
    <xf numFmtId="0" fontId="41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5" fillId="0" borderId="0" xfId="1" applyFont="1" applyProtection="1">
      <protection hidden="1"/>
    </xf>
    <xf numFmtId="0" fontId="45" fillId="0" borderId="0" xfId="1" applyFont="1"/>
    <xf numFmtId="0" fontId="70" fillId="0" borderId="1" xfId="1" applyFont="1" applyFill="1" applyBorder="1" applyAlignment="1" applyProtection="1">
      <alignment horizontal="center"/>
      <protection hidden="1"/>
    </xf>
    <xf numFmtId="0" fontId="70" fillId="0" borderId="1" xfId="1" applyNumberFormat="1" applyFont="1" applyFill="1" applyBorder="1" applyAlignment="1" applyProtection="1">
      <alignment horizontal="center"/>
      <protection hidden="1"/>
    </xf>
    <xf numFmtId="0" fontId="70" fillId="0" borderId="1" xfId="1" applyNumberFormat="1" applyFont="1" applyFill="1" applyBorder="1" applyAlignment="1" applyProtection="1">
      <alignment horizontal="center" wrapText="1"/>
      <protection hidden="1"/>
    </xf>
    <xf numFmtId="0" fontId="70" fillId="2" borderId="1" xfId="1" applyFont="1" applyFill="1" applyBorder="1" applyAlignment="1" applyProtection="1">
      <alignment horizontal="center"/>
      <protection hidden="1"/>
    </xf>
    <xf numFmtId="49" fontId="70" fillId="2" borderId="1" xfId="1" applyNumberFormat="1" applyFont="1" applyFill="1" applyBorder="1" applyAlignment="1" applyProtection="1">
      <alignment horizontal="center"/>
      <protection hidden="1"/>
    </xf>
    <xf numFmtId="0" fontId="71" fillId="0" borderId="0" xfId="1" applyFont="1" applyAlignment="1" applyProtection="1">
      <protection hidden="1"/>
    </xf>
    <xf numFmtId="0" fontId="71" fillId="0" borderId="0" xfId="1" applyFont="1" applyAlignment="1"/>
    <xf numFmtId="164" fontId="45" fillId="2" borderId="1" xfId="1" applyNumberFormat="1" applyFont="1" applyFill="1" applyBorder="1" applyAlignment="1">
      <alignment horizontal="center"/>
    </xf>
    <xf numFmtId="164" fontId="45" fillId="0" borderId="1" xfId="1" applyNumberFormat="1" applyFont="1" applyFill="1" applyBorder="1" applyAlignment="1" applyProtection="1">
      <alignment horizontal="center" wrapText="1"/>
      <protection hidden="1"/>
    </xf>
    <xf numFmtId="164" fontId="43" fillId="2" borderId="1" xfId="1" applyNumberFormat="1" applyFont="1" applyFill="1" applyBorder="1" applyAlignment="1">
      <alignment horizontal="center"/>
    </xf>
    <xf numFmtId="164" fontId="43" fillId="0" borderId="1" xfId="1" applyNumberFormat="1" applyFont="1" applyFill="1" applyBorder="1" applyAlignment="1" applyProtection="1">
      <alignment horizontal="center" wrapText="1"/>
      <protection hidden="1"/>
    </xf>
    <xf numFmtId="0" fontId="43" fillId="0" borderId="1" xfId="1" applyFont="1" applyBorder="1"/>
    <xf numFmtId="164" fontId="42" fillId="0" borderId="0" xfId="1" applyNumberFormat="1" applyFont="1"/>
    <xf numFmtId="164" fontId="43" fillId="0" borderId="1" xfId="1" applyNumberFormat="1" applyFont="1" applyFill="1" applyBorder="1" applyAlignment="1" applyProtection="1">
      <alignment horizontal="right" wrapText="1"/>
      <protection hidden="1"/>
    </xf>
    <xf numFmtId="164" fontId="52" fillId="2" borderId="0" xfId="1" applyNumberFormat="1" applyFont="1" applyFill="1"/>
    <xf numFmtId="0" fontId="27" fillId="10" borderId="1" xfId="0" applyFont="1" applyFill="1" applyBorder="1" applyAlignment="1">
      <alignment wrapText="1"/>
    </xf>
    <xf numFmtId="164" fontId="52" fillId="2" borderId="0" xfId="1" applyNumberFormat="1" applyFont="1" applyFill="1" applyProtection="1">
      <protection hidden="1"/>
    </xf>
    <xf numFmtId="164" fontId="1" fillId="0" borderId="0" xfId="0" applyNumberFormat="1" applyFont="1"/>
    <xf numFmtId="0" fontId="72" fillId="2" borderId="1" xfId="0" applyFont="1" applyFill="1" applyBorder="1" applyAlignment="1">
      <alignment wrapText="1"/>
    </xf>
    <xf numFmtId="0" fontId="73" fillId="0" borderId="1" xfId="0" applyFont="1" applyFill="1" applyBorder="1" applyAlignment="1">
      <alignment horizontal="center" wrapText="1"/>
    </xf>
    <xf numFmtId="49" fontId="72" fillId="10" borderId="1" xfId="0" applyNumberFormat="1" applyFont="1" applyFill="1" applyBorder="1" applyAlignment="1">
      <alignment horizontal="center"/>
    </xf>
    <xf numFmtId="49" fontId="72" fillId="10" borderId="1" xfId="0" applyNumberFormat="1" applyFont="1" applyFill="1" applyBorder="1" applyAlignment="1">
      <alignment horizontal="center" wrapText="1"/>
    </xf>
    <xf numFmtId="49" fontId="73" fillId="10" borderId="1" xfId="0" applyNumberFormat="1" applyFont="1" applyFill="1" applyBorder="1" applyAlignment="1">
      <alignment horizontal="center" wrapText="1"/>
    </xf>
    <xf numFmtId="0" fontId="73" fillId="2" borderId="1" xfId="0" applyFont="1" applyFill="1" applyBorder="1" applyAlignment="1">
      <alignment wrapText="1"/>
    </xf>
    <xf numFmtId="49" fontId="73" fillId="10" borderId="1" xfId="0" applyNumberFormat="1" applyFont="1" applyFill="1" applyBorder="1" applyAlignment="1">
      <alignment horizontal="center"/>
    </xf>
    <xf numFmtId="0" fontId="43" fillId="2" borderId="1" xfId="1" applyNumberFormat="1" applyFont="1" applyFill="1" applyBorder="1" applyAlignment="1" applyProtection="1">
      <alignment horizontal="left" vertical="center" wrapText="1"/>
      <protection hidden="1"/>
    </xf>
    <xf numFmtId="0" fontId="41" fillId="2" borderId="0" xfId="1" applyFont="1" applyFill="1" applyAlignment="1" applyProtection="1">
      <alignment horizontal="left"/>
      <protection hidden="1"/>
    </xf>
    <xf numFmtId="0" fontId="29" fillId="0" borderId="0" xfId="0" applyFont="1" applyFill="1" applyAlignment="1"/>
    <xf numFmtId="0" fontId="28" fillId="0" borderId="0" xfId="0" applyFont="1" applyFill="1"/>
    <xf numFmtId="0" fontId="28" fillId="0" borderId="0" xfId="0" applyFont="1" applyBorder="1" applyAlignment="1">
      <alignment vertical="center"/>
    </xf>
    <xf numFmtId="0" fontId="49" fillId="0" borderId="7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34" fillId="0" borderId="23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wrapText="1"/>
    </xf>
    <xf numFmtId="49" fontId="28" fillId="2" borderId="1" xfId="0" applyNumberFormat="1" applyFont="1" applyFill="1" applyBorder="1" applyAlignment="1">
      <alignment horizontal="center"/>
    </xf>
    <xf numFmtId="43" fontId="28" fillId="0" borderId="0" xfId="2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0" xfId="0" applyFont="1" applyAlignment="1">
      <alignment wrapText="1"/>
    </xf>
    <xf numFmtId="0" fontId="29" fillId="2" borderId="7" xfId="0" applyFont="1" applyFill="1" applyBorder="1" applyAlignment="1">
      <alignment wrapText="1"/>
    </xf>
    <xf numFmtId="0" fontId="30" fillId="2" borderId="1" xfId="0" applyFont="1" applyFill="1" applyBorder="1" applyAlignment="1">
      <alignment horizontal="center" wrapText="1"/>
    </xf>
    <xf numFmtId="49" fontId="30" fillId="2" borderId="1" xfId="0" applyNumberFormat="1" applyFont="1" applyFill="1" applyBorder="1" applyAlignment="1">
      <alignment horizontal="center"/>
    </xf>
    <xf numFmtId="49" fontId="32" fillId="2" borderId="1" xfId="0" applyNumberFormat="1" applyFont="1" applyFill="1" applyBorder="1" applyAlignment="1">
      <alignment horizontal="center"/>
    </xf>
    <xf numFmtId="164" fontId="29" fillId="0" borderId="14" xfId="2" applyNumberFormat="1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wrapText="1"/>
    </xf>
    <xf numFmtId="164" fontId="31" fillId="0" borderId="14" xfId="2" applyNumberFormat="1" applyFont="1" applyFill="1" applyBorder="1" applyAlignment="1">
      <alignment horizontal="center" wrapText="1"/>
    </xf>
    <xf numFmtId="0" fontId="27" fillId="0" borderId="0" xfId="0" applyFont="1" applyBorder="1"/>
    <xf numFmtId="49" fontId="32" fillId="2" borderId="1" xfId="0" applyNumberFormat="1" applyFont="1" applyFill="1" applyBorder="1" applyAlignment="1">
      <alignment horizontal="center" wrapText="1"/>
    </xf>
    <xf numFmtId="0" fontId="29" fillId="2" borderId="8" xfId="0" applyFont="1" applyFill="1" applyBorder="1" applyAlignment="1">
      <alignment wrapText="1"/>
    </xf>
    <xf numFmtId="0" fontId="30" fillId="0" borderId="2" xfId="0" applyFont="1" applyBorder="1" applyAlignment="1">
      <alignment horizontal="center"/>
    </xf>
    <xf numFmtId="49" fontId="30" fillId="2" borderId="1" xfId="0" applyNumberFormat="1" applyFont="1" applyFill="1" applyBorder="1" applyAlignment="1">
      <alignment horizontal="center" wrapText="1"/>
    </xf>
    <xf numFmtId="43" fontId="29" fillId="0" borderId="28" xfId="0" applyNumberFormat="1" applyFont="1" applyFill="1" applyBorder="1"/>
    <xf numFmtId="0" fontId="28" fillId="0" borderId="0" xfId="0" applyFont="1" applyBorder="1"/>
    <xf numFmtId="0" fontId="31" fillId="0" borderId="15" xfId="0" applyFont="1" applyBorder="1"/>
    <xf numFmtId="0" fontId="28" fillId="0" borderId="11" xfId="0" applyFont="1" applyBorder="1"/>
    <xf numFmtId="43" fontId="31" fillId="0" borderId="16" xfId="0" applyNumberFormat="1" applyFont="1" applyFill="1" applyBorder="1"/>
    <xf numFmtId="164" fontId="74" fillId="2" borderId="1" xfId="2" applyNumberFormat="1" applyFont="1" applyFill="1" applyBorder="1" applyAlignment="1">
      <alignment horizontal="center" wrapText="1"/>
    </xf>
    <xf numFmtId="164" fontId="29" fillId="10" borderId="1" xfId="2" applyNumberFormat="1" applyFont="1" applyFill="1" applyBorder="1" applyAlignment="1">
      <alignment horizontal="center" wrapText="1"/>
    </xf>
    <xf numFmtId="164" fontId="43" fillId="10" borderId="1" xfId="1" applyNumberFormat="1" applyFont="1" applyFill="1" applyBorder="1" applyAlignment="1" applyProtection="1">
      <alignment horizontal="right" wrapText="1"/>
      <protection hidden="1"/>
    </xf>
    <xf numFmtId="164" fontId="41" fillId="2" borderId="1" xfId="2" applyNumberFormat="1" applyFont="1" applyFill="1" applyBorder="1" applyAlignment="1">
      <alignment horizontal="center" wrapText="1"/>
    </xf>
    <xf numFmtId="164" fontId="44" fillId="2" borderId="1" xfId="2" applyNumberFormat="1" applyFont="1" applyFill="1" applyBorder="1" applyAlignment="1">
      <alignment horizontal="center" wrapText="1"/>
    </xf>
    <xf numFmtId="4" fontId="41" fillId="0" borderId="1" xfId="0" applyNumberFormat="1" applyFont="1" applyBorder="1" applyAlignment="1">
      <alignment horizontal="center"/>
    </xf>
    <xf numFmtId="164" fontId="41" fillId="10" borderId="1" xfId="2" applyNumberFormat="1" applyFont="1" applyFill="1" applyBorder="1" applyAlignment="1">
      <alignment horizontal="center" wrapText="1"/>
    </xf>
    <xf numFmtId="49" fontId="45" fillId="2" borderId="1" xfId="1" applyNumberFormat="1" applyFont="1" applyFill="1" applyBorder="1" applyAlignment="1" applyProtection="1">
      <alignment horizontal="right" wrapText="1"/>
      <protection hidden="1"/>
    </xf>
    <xf numFmtId="0" fontId="45" fillId="0" borderId="26" xfId="1" applyNumberFormat="1" applyFont="1" applyFill="1" applyBorder="1" applyAlignment="1" applyProtection="1">
      <alignment horizontal="left" wrapText="1"/>
      <protection hidden="1"/>
    </xf>
    <xf numFmtId="0" fontId="45" fillId="0" borderId="1" xfId="1" applyFont="1" applyBorder="1"/>
    <xf numFmtId="166" fontId="45" fillId="0" borderId="1" xfId="1" applyNumberFormat="1" applyFont="1" applyFill="1" applyBorder="1" applyAlignment="1" applyProtection="1">
      <alignment horizontal="right" wrapText="1"/>
      <protection hidden="1"/>
    </xf>
    <xf numFmtId="49" fontId="43" fillId="0" borderId="1" xfId="1" applyNumberFormat="1" applyFont="1" applyFill="1" applyBorder="1" applyAlignment="1" applyProtection="1">
      <alignment horizontal="right" wrapText="1"/>
      <protection hidden="1"/>
    </xf>
    <xf numFmtId="166" fontId="43" fillId="0" borderId="1" xfId="1" applyNumberFormat="1" applyFont="1" applyFill="1" applyBorder="1" applyAlignment="1" applyProtection="1">
      <alignment horizontal="right" wrapText="1"/>
      <protection hidden="1"/>
    </xf>
    <xf numFmtId="0" fontId="43" fillId="0" borderId="0" xfId="1" applyFont="1" applyAlignment="1" applyProtection="1">
      <protection hidden="1"/>
    </xf>
    <xf numFmtId="170" fontId="45" fillId="0" borderId="1" xfId="1" applyNumberFormat="1" applyFont="1" applyFill="1" applyBorder="1" applyAlignment="1" applyProtection="1">
      <alignment vertical="center" wrapText="1"/>
      <protection hidden="1"/>
    </xf>
    <xf numFmtId="170" fontId="45" fillId="2" borderId="1" xfId="1" applyNumberFormat="1" applyFont="1" applyFill="1" applyBorder="1" applyAlignment="1" applyProtection="1">
      <alignment vertical="center" wrapText="1"/>
      <protection hidden="1"/>
    </xf>
    <xf numFmtId="170" fontId="43" fillId="2" borderId="1" xfId="1" applyNumberFormat="1" applyFont="1" applyFill="1" applyBorder="1" applyAlignment="1" applyProtection="1">
      <alignment vertical="center" wrapText="1"/>
      <protection hidden="1"/>
    </xf>
    <xf numFmtId="174" fontId="43" fillId="2" borderId="1" xfId="1" applyNumberFormat="1" applyFont="1" applyFill="1" applyBorder="1" applyAlignment="1" applyProtection="1">
      <alignment vertical="center" wrapText="1"/>
      <protection hidden="1"/>
    </xf>
    <xf numFmtId="168" fontId="45" fillId="0" borderId="1" xfId="1" applyNumberFormat="1" applyFont="1" applyFill="1" applyBorder="1" applyAlignment="1" applyProtection="1">
      <alignment wrapText="1"/>
      <protection hidden="1"/>
    </xf>
    <xf numFmtId="168" fontId="43" fillId="0" borderId="1" xfId="1" applyNumberFormat="1" applyFont="1" applyFill="1" applyBorder="1" applyAlignment="1" applyProtection="1">
      <alignment wrapText="1"/>
      <protection hidden="1"/>
    </xf>
    <xf numFmtId="168" fontId="45" fillId="2" borderId="1" xfId="1" applyNumberFormat="1" applyFont="1" applyFill="1" applyBorder="1" applyAlignment="1" applyProtection="1">
      <alignment wrapText="1"/>
      <protection hidden="1"/>
    </xf>
    <xf numFmtId="0" fontId="45" fillId="2" borderId="1" xfId="1" applyFont="1" applyFill="1" applyBorder="1" applyAlignment="1"/>
    <xf numFmtId="0" fontId="43" fillId="2" borderId="1" xfId="1" applyFont="1" applyFill="1" applyBorder="1" applyAlignment="1"/>
    <xf numFmtId="0" fontId="33" fillId="0" borderId="0" xfId="1" applyFont="1" applyAlignment="1"/>
    <xf numFmtId="0" fontId="72" fillId="0" borderId="1" xfId="0" applyFont="1" applyFill="1" applyBorder="1" applyAlignment="1">
      <alignment horizontal="center" wrapText="1"/>
    </xf>
    <xf numFmtId="0" fontId="45" fillId="0" borderId="1" xfId="1" applyNumberFormat="1" applyFont="1" applyFill="1" applyBorder="1" applyAlignment="1" applyProtection="1">
      <alignment horizontal="left" wrapText="1"/>
      <protection hidden="1"/>
    </xf>
    <xf numFmtId="0" fontId="43" fillId="0" borderId="1" xfId="1" applyNumberFormat="1" applyFont="1" applyFill="1" applyBorder="1" applyAlignment="1" applyProtection="1">
      <alignment horizontal="left" wrapText="1"/>
      <protection hidden="1"/>
    </xf>
    <xf numFmtId="171" fontId="45" fillId="2" borderId="1" xfId="1" applyNumberFormat="1" applyFont="1" applyFill="1" applyBorder="1" applyAlignment="1" applyProtection="1">
      <alignment horizontal="right"/>
      <protection hidden="1"/>
    </xf>
    <xf numFmtId="173" fontId="43" fillId="2" borderId="1" xfId="1" applyNumberFormat="1" applyFont="1" applyFill="1" applyBorder="1" applyAlignment="1" applyProtection="1">
      <alignment horizontal="right"/>
      <protection hidden="1"/>
    </xf>
    <xf numFmtId="0" fontId="52" fillId="2" borderId="1" xfId="1" applyFont="1" applyFill="1" applyBorder="1" applyAlignment="1">
      <alignment horizontal="right"/>
    </xf>
    <xf numFmtId="0" fontId="33" fillId="2" borderId="1" xfId="1" applyFont="1" applyFill="1" applyBorder="1" applyAlignment="1">
      <alignment horizontal="right"/>
    </xf>
    <xf numFmtId="49" fontId="45" fillId="0" borderId="1" xfId="1" applyNumberFormat="1" applyFont="1" applyFill="1" applyBorder="1" applyAlignment="1">
      <alignment horizontal="right"/>
    </xf>
    <xf numFmtId="170" fontId="45" fillId="0" borderId="1" xfId="1" applyNumberFormat="1" applyFont="1" applyFill="1" applyBorder="1" applyAlignment="1" applyProtection="1">
      <alignment horizontal="right" wrapText="1"/>
      <protection hidden="1"/>
    </xf>
    <xf numFmtId="0" fontId="45" fillId="2" borderId="1" xfId="1" applyFont="1" applyFill="1" applyBorder="1" applyAlignment="1" applyProtection="1">
      <alignment horizontal="center" vertical="center" wrapText="1"/>
      <protection hidden="1"/>
    </xf>
    <xf numFmtId="0" fontId="31" fillId="10" borderId="1" xfId="0" applyFont="1" applyFill="1" applyBorder="1" applyAlignment="1">
      <alignment horizontal="left" vertical="center" wrapText="1"/>
    </xf>
    <xf numFmtId="0" fontId="31" fillId="0" borderId="7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43" fontId="44" fillId="0" borderId="14" xfId="2" applyFont="1" applyFill="1" applyBorder="1" applyAlignment="1">
      <alignment horizontal="center"/>
    </xf>
    <xf numFmtId="43" fontId="41" fillId="0" borderId="14" xfId="2" applyFont="1" applyFill="1" applyBorder="1" applyAlignment="1">
      <alignment horizontal="center"/>
    </xf>
    <xf numFmtId="164" fontId="45" fillId="0" borderId="1" xfId="1" applyNumberFormat="1" applyFont="1" applyFill="1" applyBorder="1" applyAlignment="1" applyProtection="1">
      <alignment horizontal="right" wrapText="1"/>
      <protection hidden="1"/>
    </xf>
    <xf numFmtId="164" fontId="62" fillId="0" borderId="1" xfId="1" applyNumberFormat="1" applyFont="1" applyFill="1" applyBorder="1" applyAlignment="1" applyProtection="1">
      <alignment horizontal="right" wrapText="1"/>
      <protection hidden="1"/>
    </xf>
    <xf numFmtId="164" fontId="61" fillId="0" borderId="1" xfId="1" applyNumberFormat="1" applyFont="1" applyFill="1" applyBorder="1" applyAlignment="1" applyProtection="1">
      <alignment horizontal="right" wrapText="1"/>
      <protection hidden="1"/>
    </xf>
    <xf numFmtId="164" fontId="45" fillId="0" borderId="1" xfId="1" applyNumberFormat="1" applyFont="1" applyFill="1" applyBorder="1" applyAlignment="1" applyProtection="1">
      <alignment horizontal="right"/>
      <protection hidden="1"/>
    </xf>
    <xf numFmtId="164" fontId="45" fillId="2" borderId="1" xfId="1" applyNumberFormat="1" applyFont="1" applyFill="1" applyBorder="1" applyAlignment="1" applyProtection="1">
      <alignment horizontal="right"/>
      <protection hidden="1"/>
    </xf>
    <xf numFmtId="164" fontId="43" fillId="0" borderId="1" xfId="1" applyNumberFormat="1" applyFont="1" applyFill="1" applyBorder="1" applyAlignment="1" applyProtection="1">
      <alignment horizontal="right"/>
      <protection hidden="1"/>
    </xf>
    <xf numFmtId="164" fontId="43" fillId="2" borderId="1" xfId="1" applyNumberFormat="1" applyFont="1" applyFill="1" applyBorder="1" applyAlignment="1" applyProtection="1">
      <alignment horizontal="right"/>
      <protection hidden="1"/>
    </xf>
    <xf numFmtId="164" fontId="45" fillId="2" borderId="1" xfId="1" applyNumberFormat="1" applyFont="1" applyFill="1" applyBorder="1" applyAlignment="1">
      <alignment horizontal="right"/>
    </xf>
    <xf numFmtId="164" fontId="45" fillId="0" borderId="1" xfId="1" applyNumberFormat="1" applyFont="1" applyBorder="1" applyAlignment="1">
      <alignment horizontal="right"/>
    </xf>
    <xf numFmtId="164" fontId="43" fillId="2" borderId="1" xfId="1" applyNumberFormat="1" applyFont="1" applyFill="1" applyBorder="1" applyAlignment="1">
      <alignment horizontal="right"/>
    </xf>
    <xf numFmtId="164" fontId="43" fillId="0" borderId="1" xfId="1" applyNumberFormat="1" applyFont="1" applyBorder="1" applyAlignment="1">
      <alignment horizontal="right"/>
    </xf>
    <xf numFmtId="44" fontId="27" fillId="2" borderId="3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/>
    </xf>
    <xf numFmtId="49" fontId="29" fillId="0" borderId="25" xfId="0" applyNumberFormat="1" applyFont="1" applyBorder="1" applyAlignment="1">
      <alignment horizontal="center"/>
    </xf>
    <xf numFmtId="164" fontId="29" fillId="2" borderId="3" xfId="0" applyNumberFormat="1" applyFont="1" applyFill="1" applyBorder="1" applyAlignment="1">
      <alignment horizontal="center"/>
    </xf>
    <xf numFmtId="164" fontId="29" fillId="2" borderId="25" xfId="0" applyNumberFormat="1" applyFont="1" applyFill="1" applyBorder="1" applyAlignment="1">
      <alignment horizontal="center"/>
    </xf>
    <xf numFmtId="0" fontId="31" fillId="0" borderId="5" xfId="0" applyFont="1" applyBorder="1" applyAlignment="1">
      <alignment horizontal="center" wrapText="1"/>
    </xf>
    <xf numFmtId="2" fontId="28" fillId="0" borderId="2" xfId="0" applyNumberFormat="1" applyFont="1" applyBorder="1" applyAlignment="1">
      <alignment horizontal="center" vertical="center" wrapText="1"/>
    </xf>
    <xf numFmtId="2" fontId="28" fillId="0" borderId="17" xfId="0" applyNumberFormat="1" applyFont="1" applyBorder="1" applyAlignment="1">
      <alignment horizontal="center" vertical="center" wrapText="1"/>
    </xf>
    <xf numFmtId="2" fontId="28" fillId="0" borderId="4" xfId="0" applyNumberFormat="1" applyFont="1" applyBorder="1" applyAlignment="1">
      <alignment horizontal="center" vertical="center" wrapText="1"/>
    </xf>
    <xf numFmtId="44" fontId="27" fillId="0" borderId="1" xfId="0" applyNumberFormat="1" applyFont="1" applyBorder="1" applyAlignment="1">
      <alignment horizontal="center" vertical="center" wrapText="1"/>
    </xf>
    <xf numFmtId="44" fontId="27" fillId="2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1" fillId="0" borderId="13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4" fillId="2" borderId="0" xfId="1" applyNumberFormat="1" applyFont="1" applyFill="1" applyAlignment="1" applyProtection="1">
      <alignment horizontal="center" wrapText="1"/>
      <protection hidden="1"/>
    </xf>
    <xf numFmtId="0" fontId="45" fillId="0" borderId="1" xfId="1" applyNumberFormat="1" applyFont="1" applyFill="1" applyBorder="1" applyAlignment="1" applyProtection="1">
      <alignment horizontal="center" vertical="center"/>
      <protection hidden="1"/>
    </xf>
    <xf numFmtId="49" fontId="4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5" fillId="0" borderId="1" xfId="1" applyFont="1" applyFill="1" applyBorder="1" applyAlignment="1" applyProtection="1">
      <alignment horizontal="center" vertical="center"/>
      <protection hidden="1"/>
    </xf>
    <xf numFmtId="0" fontId="45" fillId="2" borderId="1" xfId="1" applyFont="1" applyFill="1" applyBorder="1" applyAlignment="1" applyProtection="1">
      <alignment horizontal="center"/>
      <protection hidden="1"/>
    </xf>
    <xf numFmtId="0" fontId="47" fillId="2" borderId="1" xfId="1" applyFont="1" applyFill="1" applyBorder="1" applyAlignment="1">
      <alignment horizontal="center" vertical="center"/>
    </xf>
    <xf numFmtId="0" fontId="45" fillId="0" borderId="2" xfId="1" applyFont="1" applyFill="1" applyBorder="1" applyAlignment="1" applyProtection="1">
      <alignment horizontal="center" vertical="center"/>
      <protection hidden="1"/>
    </xf>
    <xf numFmtId="0" fontId="45" fillId="0" borderId="4" xfId="1" applyFont="1" applyFill="1" applyBorder="1" applyAlignment="1" applyProtection="1">
      <alignment horizontal="center" vertical="center"/>
      <protection hidden="1"/>
    </xf>
    <xf numFmtId="0" fontId="41" fillId="0" borderId="0" xfId="1" applyFont="1" applyAlignment="1" applyProtection="1">
      <alignment horizontal="left"/>
      <protection hidden="1"/>
    </xf>
    <xf numFmtId="0" fontId="44" fillId="0" borderId="0" xfId="1" applyNumberFormat="1" applyFont="1" applyFill="1" applyAlignment="1" applyProtection="1">
      <alignment horizontal="center" wrapText="1"/>
      <protection hidden="1"/>
    </xf>
    <xf numFmtId="0" fontId="45" fillId="2" borderId="1" xfId="1" applyFont="1" applyFill="1" applyBorder="1" applyAlignment="1" applyProtection="1">
      <alignment horizontal="center" vertical="center"/>
      <protection hidden="1"/>
    </xf>
    <xf numFmtId="0" fontId="66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/>
    </xf>
    <xf numFmtId="0" fontId="68" fillId="0" borderId="26" xfId="0" applyFont="1" applyFill="1" applyBorder="1" applyAlignment="1">
      <alignment horizontal="center"/>
    </xf>
    <xf numFmtId="0" fontId="65" fillId="0" borderId="0" xfId="0" applyFont="1" applyAlignment="1">
      <alignment horizontal="center" wrapText="1"/>
    </xf>
    <xf numFmtId="0" fontId="67" fillId="0" borderId="0" xfId="0" applyFont="1" applyAlignment="1">
      <alignment horizontal="center"/>
    </xf>
    <xf numFmtId="0" fontId="60" fillId="0" borderId="1" xfId="0" applyFont="1" applyFill="1" applyBorder="1" applyAlignment="1">
      <alignment horizontal="center" wrapText="1"/>
    </xf>
    <xf numFmtId="0" fontId="68" fillId="0" borderId="0" xfId="3" applyFont="1" applyAlignment="1">
      <alignment horizontal="center" wrapText="1"/>
    </xf>
    <xf numFmtId="0" fontId="60" fillId="0" borderId="1" xfId="3" applyFont="1" applyBorder="1" applyAlignment="1">
      <alignment horizontal="center" vertical="center" wrapText="1"/>
    </xf>
    <xf numFmtId="0" fontId="61" fillId="0" borderId="2" xfId="3" applyFont="1" applyBorder="1" applyAlignment="1">
      <alignment horizontal="center" vertical="center" wrapText="1"/>
    </xf>
    <xf numFmtId="0" fontId="61" fillId="0" borderId="17" xfId="3" applyFont="1" applyBorder="1" applyAlignment="1">
      <alignment horizontal="center" vertical="center" wrapText="1"/>
    </xf>
    <xf numFmtId="0" fontId="61" fillId="0" borderId="4" xfId="3" applyFont="1" applyBorder="1" applyAlignment="1">
      <alignment horizontal="center" vertical="center" wrapText="1"/>
    </xf>
    <xf numFmtId="0" fontId="60" fillId="0" borderId="1" xfId="3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49" fontId="36" fillId="2" borderId="5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4" fontId="60" fillId="0" borderId="18" xfId="0" applyNumberFormat="1" applyFont="1" applyFill="1" applyBorder="1" applyAlignment="1">
      <alignment horizontal="center" vertical="center" wrapText="1"/>
    </xf>
    <xf numFmtId="4" fontId="60" fillId="0" borderId="23" xfId="0" applyNumberFormat="1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wrapText="1"/>
    </xf>
    <xf numFmtId="0" fontId="44" fillId="0" borderId="30" xfId="0" applyFont="1" applyBorder="1" applyAlignment="1">
      <alignment horizont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4" fontId="60" fillId="0" borderId="28" xfId="0" applyNumberFormat="1" applyFont="1" applyFill="1" applyBorder="1" applyAlignment="1">
      <alignment horizontal="center" vertical="center" wrapText="1"/>
    </xf>
    <xf numFmtId="4" fontId="60" fillId="0" borderId="22" xfId="0" applyNumberFormat="1" applyFont="1" applyFill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700%20&#1054;&#1073;&#1088;&#1072;&#1079;&#1086;&#1074;&#1072;&#1085;&#1080;&#1077;\&#1088;.07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800%20&#1050;&#1091;&#1083;&#1100;&#1090;&#1091;&#1088;&#1072;\08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0900%20&#1079;&#1076;&#1088;&#1072;&#1074;&#1086;&#1086;&#1093;&#1088;&#1072;&#1085;&#1077;&#1085;&#1080;&#1077;%20&#1080;%20&#1089;&#1087;&#1086;&#1088;&#1090;\&#1088;09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0707 &quot;Молодежная политика&quot;"/>
      <sheetName val="старт"/>
      <sheetName val="форпост"/>
      <sheetName val="Администрация(мероприятия)"/>
      <sheetName val="Деп. образ.(мероприятия)"/>
      <sheetName val="ДМС(ликвидация)"/>
      <sheetName val="Деп.образ.(лето)"/>
      <sheetName val="летний отдых"/>
      <sheetName val="реестр летний отды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7">
          <cell r="Q27">
            <v>216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1"/>
      <sheetName val="Администрация 0801"/>
      <sheetName val="Центр культуры и досуга"/>
      <sheetName val="музей"/>
      <sheetName val="ЦБС"/>
      <sheetName val="0801Прогр. Культ.Югры&quot;библ. дел"/>
      <sheetName val="субсидии книж.фонда"/>
      <sheetName val="0801 МУ ХК &quot;Вдохновение&quot;"/>
      <sheetName val="МУ КС субсидии на строит.дома к"/>
      <sheetName val="Пр.5 целевые программ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7">
          <cell r="P27">
            <v>122.1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р.0904"/>
      <sheetName val="горбольница №1(федер.)"/>
      <sheetName val="горбольница №1(окруж.)"/>
      <sheetName val="горбольница №2 (федер)"/>
      <sheetName val="горбольница №2(окруж)"/>
    </sheetNames>
    <sheetDataSet>
      <sheetData sheetId="0" refreshError="1"/>
      <sheetData sheetId="1" refreshError="1">
        <row r="27">
          <cell r="Q27">
            <v>0</v>
          </cell>
          <cell r="R27">
            <v>3930.3</v>
          </cell>
        </row>
      </sheetData>
      <sheetData sheetId="2" refreshError="1">
        <row r="27">
          <cell r="Q27">
            <v>0</v>
          </cell>
          <cell r="R27">
            <v>737.80000000000007</v>
          </cell>
        </row>
      </sheetData>
      <sheetData sheetId="3" refreshError="1">
        <row r="27">
          <cell r="Q27">
            <v>0</v>
          </cell>
          <cell r="R27">
            <v>1116.9000000000001</v>
          </cell>
        </row>
      </sheetData>
      <sheetData sheetId="4" refreshError="1">
        <row r="27">
          <cell r="Q27">
            <v>0</v>
          </cell>
          <cell r="R27">
            <v>212.8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16"/>
  <sheetViews>
    <sheetView view="pageBreakPreview" topLeftCell="B11" zoomScale="80" zoomScaleNormal="100" zoomScaleSheetLayoutView="80" workbookViewId="0">
      <selection activeCell="B2" sqref="B2"/>
    </sheetView>
  </sheetViews>
  <sheetFormatPr defaultRowHeight="15" x14ac:dyDescent="0.25"/>
  <cols>
    <col min="1" max="1" width="5.140625" style="444" hidden="1" customWidth="1"/>
    <col min="2" max="2" width="87.5703125" customWidth="1"/>
    <col min="3" max="3" width="10.5703125" style="153" customWidth="1"/>
    <col min="4" max="4" width="6.140625" style="153" customWidth="1"/>
    <col min="5" max="5" width="5.85546875" style="153" customWidth="1"/>
    <col min="6" max="6" width="5.42578125" style="153" customWidth="1"/>
    <col min="7" max="7" width="14.28515625" style="267" customWidth="1"/>
    <col min="8" max="8" width="11" style="266" customWidth="1"/>
    <col min="9" max="9" width="14.140625" customWidth="1"/>
    <col min="10" max="10" width="13.7109375" customWidth="1"/>
    <col min="12" max="12" width="26" customWidth="1"/>
    <col min="13" max="13" width="19.28515625" customWidth="1"/>
  </cols>
  <sheetData>
    <row r="1" spans="1:10" s="151" customFormat="1" ht="15" customHeight="1" x14ac:dyDescent="0.25">
      <c r="A1" s="206"/>
      <c r="E1" s="215"/>
      <c r="F1" s="215"/>
      <c r="G1" s="215"/>
      <c r="H1" s="215"/>
      <c r="I1" s="215" t="s">
        <v>880</v>
      </c>
    </row>
    <row r="2" spans="1:10" s="151" customFormat="1" ht="15" customHeight="1" x14ac:dyDescent="0.25">
      <c r="A2" s="206"/>
      <c r="E2" s="215"/>
      <c r="F2" s="215"/>
      <c r="G2" s="215"/>
      <c r="H2" s="215"/>
      <c r="I2" s="215" t="s">
        <v>489</v>
      </c>
    </row>
    <row r="3" spans="1:10" s="151" customFormat="1" ht="15" customHeight="1" x14ac:dyDescent="0.25">
      <c r="A3" s="206"/>
      <c r="E3" s="215"/>
      <c r="F3" s="215"/>
      <c r="G3" s="215"/>
      <c r="H3" s="215"/>
      <c r="I3" s="215" t="s">
        <v>308</v>
      </c>
    </row>
    <row r="4" spans="1:10" s="151" customFormat="1" ht="15" customHeight="1" x14ac:dyDescent="0.25">
      <c r="A4" s="206"/>
      <c r="E4" s="215"/>
      <c r="F4" s="215"/>
      <c r="G4" s="215"/>
      <c r="H4" s="215"/>
      <c r="I4" s="215" t="s">
        <v>931</v>
      </c>
    </row>
    <row r="5" spans="1:10" ht="36.75" customHeight="1" x14ac:dyDescent="0.25">
      <c r="A5" s="660" t="s">
        <v>580</v>
      </c>
      <c r="B5" s="660"/>
      <c r="C5" s="660"/>
      <c r="D5" s="660"/>
      <c r="E5" s="660"/>
      <c r="F5" s="660"/>
      <c r="G5" s="660"/>
      <c r="H5" s="660"/>
      <c r="I5" s="660"/>
      <c r="J5" s="660"/>
    </row>
    <row r="6" spans="1:10" s="217" customFormat="1" ht="40.5" customHeight="1" x14ac:dyDescent="0.25">
      <c r="A6" s="661" t="s">
        <v>581</v>
      </c>
      <c r="B6" s="664" t="s">
        <v>309</v>
      </c>
      <c r="C6" s="664" t="s">
        <v>582</v>
      </c>
      <c r="D6" s="664" t="s">
        <v>583</v>
      </c>
      <c r="E6" s="664" t="s">
        <v>584</v>
      </c>
      <c r="F6" s="664" t="s">
        <v>491</v>
      </c>
      <c r="G6" s="665" t="s">
        <v>585</v>
      </c>
      <c r="H6" s="653" t="s">
        <v>586</v>
      </c>
      <c r="I6" s="654"/>
      <c r="J6" s="655"/>
    </row>
    <row r="7" spans="1:10" s="217" customFormat="1" ht="25.5" customHeight="1" x14ac:dyDescent="0.25">
      <c r="A7" s="662"/>
      <c r="B7" s="664"/>
      <c r="C7" s="664"/>
      <c r="D7" s="664"/>
      <c r="E7" s="664"/>
      <c r="F7" s="664"/>
      <c r="G7" s="665"/>
      <c r="H7" s="653" t="s">
        <v>490</v>
      </c>
      <c r="I7" s="654"/>
      <c r="J7" s="655"/>
    </row>
    <row r="8" spans="1:10" s="217" customFormat="1" ht="40.5" customHeight="1" x14ac:dyDescent="0.25">
      <c r="A8" s="663"/>
      <c r="B8" s="664"/>
      <c r="C8" s="664"/>
      <c r="D8" s="664"/>
      <c r="E8" s="664"/>
      <c r="F8" s="664"/>
      <c r="G8" s="665"/>
      <c r="H8" s="216" t="s">
        <v>666</v>
      </c>
      <c r="I8" s="216" t="s">
        <v>587</v>
      </c>
      <c r="J8" s="216" t="s">
        <v>588</v>
      </c>
    </row>
    <row r="9" spans="1:10" s="220" customFormat="1" ht="12" customHeight="1" x14ac:dyDescent="0.2">
      <c r="A9" s="218" t="s">
        <v>589</v>
      </c>
      <c r="B9" s="219" t="s">
        <v>494</v>
      </c>
      <c r="C9" s="218" t="s">
        <v>495</v>
      </c>
      <c r="D9" s="219" t="s">
        <v>496</v>
      </c>
      <c r="E9" s="218" t="s">
        <v>497</v>
      </c>
      <c r="F9" s="219" t="s">
        <v>498</v>
      </c>
      <c r="G9" s="218" t="s">
        <v>499</v>
      </c>
      <c r="H9" s="218" t="s">
        <v>500</v>
      </c>
      <c r="I9" s="219" t="s">
        <v>501</v>
      </c>
      <c r="J9" s="218" t="s">
        <v>196</v>
      </c>
    </row>
    <row r="10" spans="1:10" s="220" customFormat="1" ht="12" customHeight="1" x14ac:dyDescent="0.25">
      <c r="A10" s="656"/>
      <c r="B10" s="657"/>
      <c r="C10" s="657"/>
      <c r="D10" s="657"/>
      <c r="E10" s="657"/>
      <c r="F10" s="657"/>
      <c r="G10" s="657"/>
      <c r="H10" s="657"/>
      <c r="I10" s="657"/>
      <c r="J10" s="657"/>
    </row>
    <row r="11" spans="1:10" s="220" customFormat="1" ht="50.25" customHeight="1" x14ac:dyDescent="0.25">
      <c r="A11" s="234" t="s">
        <v>589</v>
      </c>
      <c r="B11" s="519" t="s">
        <v>847</v>
      </c>
      <c r="C11" s="322"/>
      <c r="D11" s="322"/>
      <c r="E11" s="322"/>
      <c r="F11" s="322"/>
      <c r="G11" s="325">
        <f>SUM(G12:G12+G13)</f>
        <v>100</v>
      </c>
      <c r="H11" s="325">
        <f>SUM(H12:H12)</f>
        <v>0</v>
      </c>
      <c r="I11" s="325">
        <f>SUM(I12:I12+I13)</f>
        <v>90</v>
      </c>
      <c r="J11" s="325">
        <f>SUM(J12:J12+J13)</f>
        <v>10</v>
      </c>
    </row>
    <row r="12" spans="1:10" s="220" customFormat="1" ht="21.75" customHeight="1" x14ac:dyDescent="0.25">
      <c r="A12" s="234"/>
      <c r="B12" s="225" t="s">
        <v>590</v>
      </c>
      <c r="C12" s="234" t="s">
        <v>706</v>
      </c>
      <c r="D12" s="234" t="s">
        <v>134</v>
      </c>
      <c r="E12" s="234" t="s">
        <v>170</v>
      </c>
      <c r="F12" s="234" t="s">
        <v>512</v>
      </c>
      <c r="G12" s="324">
        <f>SUM(H12:J12)</f>
        <v>90</v>
      </c>
      <c r="H12" s="324"/>
      <c r="I12" s="324">
        <v>90</v>
      </c>
      <c r="J12" s="324"/>
    </row>
    <row r="13" spans="1:10" s="220" customFormat="1" ht="21.75" customHeight="1" x14ac:dyDescent="0.25">
      <c r="A13" s="234"/>
      <c r="B13" s="247" t="s">
        <v>68</v>
      </c>
      <c r="C13" s="248" t="s">
        <v>622</v>
      </c>
      <c r="D13" s="209" t="s">
        <v>134</v>
      </c>
      <c r="E13" s="209" t="s">
        <v>170</v>
      </c>
      <c r="F13" s="209" t="s">
        <v>512</v>
      </c>
      <c r="G13" s="227">
        <f>SUM(H13:J13)</f>
        <v>10</v>
      </c>
      <c r="H13" s="227"/>
      <c r="I13" s="228"/>
      <c r="J13" s="227">
        <v>10</v>
      </c>
    </row>
    <row r="14" spans="1:10" s="220" customFormat="1" ht="85.5" customHeight="1" x14ac:dyDescent="0.25">
      <c r="A14" s="234" t="s">
        <v>494</v>
      </c>
      <c r="B14" s="516" t="s">
        <v>846</v>
      </c>
      <c r="C14" s="234"/>
      <c r="D14" s="234"/>
      <c r="E14" s="234"/>
      <c r="F14" s="234"/>
      <c r="G14" s="325">
        <f>G15+G16</f>
        <v>22409.200000000001</v>
      </c>
      <c r="H14" s="325">
        <f t="shared" ref="H14" si="0">H15</f>
        <v>0</v>
      </c>
      <c r="I14" s="325">
        <f>I15+I16</f>
        <v>22224.3</v>
      </c>
      <c r="J14" s="325">
        <f>J15+J16</f>
        <v>184.9</v>
      </c>
    </row>
    <row r="15" spans="1:10" s="220" customFormat="1" ht="21.75" customHeight="1" x14ac:dyDescent="0.25">
      <c r="A15" s="234"/>
      <c r="B15" s="225" t="s">
        <v>71</v>
      </c>
      <c r="C15" s="234" t="s">
        <v>828</v>
      </c>
      <c r="D15" s="234" t="s">
        <v>134</v>
      </c>
      <c r="E15" s="234" t="s">
        <v>168</v>
      </c>
      <c r="F15" s="234" t="s">
        <v>563</v>
      </c>
      <c r="G15" s="324">
        <f t="shared" ref="G15:G20" si="1">SUM(H15:J15)</f>
        <v>22224.3</v>
      </c>
      <c r="H15" s="324"/>
      <c r="I15" s="324">
        <v>22224.3</v>
      </c>
      <c r="J15" s="324"/>
    </row>
    <row r="16" spans="1:10" s="220" customFormat="1" ht="21.75" customHeight="1" x14ac:dyDescent="0.25">
      <c r="A16" s="234"/>
      <c r="B16" s="257" t="s">
        <v>71</v>
      </c>
      <c r="C16" s="230" t="s">
        <v>824</v>
      </c>
      <c r="D16" s="262" t="s">
        <v>134</v>
      </c>
      <c r="E16" s="262" t="s">
        <v>168</v>
      </c>
      <c r="F16" s="262" t="s">
        <v>563</v>
      </c>
      <c r="G16" s="227">
        <f t="shared" si="1"/>
        <v>184.9</v>
      </c>
      <c r="H16" s="227"/>
      <c r="I16" s="260"/>
      <c r="J16" s="227">
        <v>184.9</v>
      </c>
    </row>
    <row r="17" spans="1:10" s="220" customFormat="1" ht="18.75" customHeight="1" x14ac:dyDescent="0.25">
      <c r="A17" s="234" t="s">
        <v>495</v>
      </c>
      <c r="B17" s="323" t="s">
        <v>756</v>
      </c>
      <c r="C17" s="322"/>
      <c r="D17" s="322"/>
      <c r="E17" s="322"/>
      <c r="F17" s="322"/>
      <c r="G17" s="325">
        <f t="shared" si="1"/>
        <v>2983.2</v>
      </c>
      <c r="H17" s="325">
        <f>SUM(H18:H19)</f>
        <v>0</v>
      </c>
      <c r="I17" s="325">
        <f>SUM(I18:I20)</f>
        <v>2983.2</v>
      </c>
      <c r="J17" s="325">
        <f>SUM(J18:J19)</f>
        <v>0</v>
      </c>
    </row>
    <row r="18" spans="1:10" s="220" customFormat="1" ht="21.75" customHeight="1" x14ac:dyDescent="0.25">
      <c r="A18" s="234"/>
      <c r="B18" s="225" t="s">
        <v>590</v>
      </c>
      <c r="C18" s="234" t="s">
        <v>680</v>
      </c>
      <c r="D18" s="234" t="s">
        <v>137</v>
      </c>
      <c r="E18" s="234" t="s">
        <v>130</v>
      </c>
      <c r="F18" s="234" t="s">
        <v>512</v>
      </c>
      <c r="G18" s="324">
        <f t="shared" si="1"/>
        <v>707.2</v>
      </c>
      <c r="H18" s="324"/>
      <c r="I18" s="608">
        <v>707.2</v>
      </c>
      <c r="J18" s="324"/>
    </row>
    <row r="19" spans="1:10" s="220" customFormat="1" ht="20.25" customHeight="1" x14ac:dyDescent="0.25">
      <c r="A19" s="234"/>
      <c r="B19" s="225" t="s">
        <v>601</v>
      </c>
      <c r="C19" s="234" t="s">
        <v>680</v>
      </c>
      <c r="D19" s="234" t="s">
        <v>137</v>
      </c>
      <c r="E19" s="234" t="s">
        <v>130</v>
      </c>
      <c r="F19" s="234" t="s">
        <v>570</v>
      </c>
      <c r="G19" s="324">
        <f t="shared" si="1"/>
        <v>2203.1999999999998</v>
      </c>
      <c r="H19" s="324"/>
      <c r="I19" s="608">
        <v>2203.1999999999998</v>
      </c>
      <c r="J19" s="324"/>
    </row>
    <row r="20" spans="1:10" s="220" customFormat="1" ht="20.25" customHeight="1" x14ac:dyDescent="0.25">
      <c r="A20" s="234"/>
      <c r="B20" s="225" t="s">
        <v>103</v>
      </c>
      <c r="C20" s="234" t="s">
        <v>680</v>
      </c>
      <c r="D20" s="234" t="s">
        <v>137</v>
      </c>
      <c r="E20" s="234" t="s">
        <v>130</v>
      </c>
      <c r="F20" s="234" t="s">
        <v>578</v>
      </c>
      <c r="G20" s="324">
        <f t="shared" si="1"/>
        <v>72.8</v>
      </c>
      <c r="H20" s="324"/>
      <c r="I20" s="608">
        <v>72.8</v>
      </c>
      <c r="J20" s="324"/>
    </row>
    <row r="21" spans="1:10" ht="34.5" customHeight="1" x14ac:dyDescent="0.25">
      <c r="A21" s="441">
        <v>4</v>
      </c>
      <c r="B21" s="221" t="s">
        <v>928</v>
      </c>
      <c r="C21" s="222"/>
      <c r="D21" s="207"/>
      <c r="E21" s="207"/>
      <c r="F21" s="207"/>
      <c r="G21" s="223">
        <f>G22+G23</f>
        <v>16169.300000000001</v>
      </c>
      <c r="H21" s="223"/>
      <c r="I21" s="607">
        <f>I22+I23</f>
        <v>16169.300000000001</v>
      </c>
      <c r="J21" s="224"/>
    </row>
    <row r="22" spans="1:10" s="229" customFormat="1" ht="15.75" customHeight="1" x14ac:dyDescent="0.25">
      <c r="A22" s="441"/>
      <c r="B22" s="225" t="s">
        <v>590</v>
      </c>
      <c r="C22" s="226" t="s">
        <v>591</v>
      </c>
      <c r="D22" s="209" t="s">
        <v>137</v>
      </c>
      <c r="E22" s="209" t="s">
        <v>139</v>
      </c>
      <c r="F22" s="209" t="s">
        <v>512</v>
      </c>
      <c r="G22" s="227">
        <f>SUM(I22)</f>
        <v>16138.7</v>
      </c>
      <c r="H22" s="227"/>
      <c r="I22" s="606">
        <v>16138.7</v>
      </c>
      <c r="J22" s="228"/>
    </row>
    <row r="23" spans="1:10" s="229" customFormat="1" ht="15.75" customHeight="1" x14ac:dyDescent="0.25">
      <c r="A23" s="441"/>
      <c r="B23" s="225" t="s">
        <v>590</v>
      </c>
      <c r="C23" s="226" t="s">
        <v>881</v>
      </c>
      <c r="D23" s="209" t="s">
        <v>130</v>
      </c>
      <c r="E23" s="209" t="s">
        <v>151</v>
      </c>
      <c r="F23" s="209" t="s">
        <v>512</v>
      </c>
      <c r="G23" s="227">
        <f>SUM(I23)</f>
        <v>30.6</v>
      </c>
      <c r="H23" s="227"/>
      <c r="I23" s="606">
        <v>30.6</v>
      </c>
      <c r="J23" s="228"/>
    </row>
    <row r="24" spans="1:10" s="229" customFormat="1" ht="65.25" customHeight="1" x14ac:dyDescent="0.25">
      <c r="A24" s="441">
        <v>5</v>
      </c>
      <c r="B24" s="221" t="s">
        <v>848</v>
      </c>
      <c r="C24" s="226"/>
      <c r="D24" s="207" t="s">
        <v>137</v>
      </c>
      <c r="E24" s="207" t="s">
        <v>168</v>
      </c>
      <c r="F24" s="209"/>
      <c r="G24" s="223">
        <f>SUM(H24:J24)</f>
        <v>52749.7</v>
      </c>
      <c r="H24" s="223"/>
      <c r="I24" s="223">
        <f>SUM(I25:I28)</f>
        <v>48192</v>
      </c>
      <c r="J24" s="223">
        <f>SUM(J26)</f>
        <v>4557.7</v>
      </c>
    </row>
    <row r="25" spans="1:10" s="229" customFormat="1" ht="17.25" customHeight="1" x14ac:dyDescent="0.25">
      <c r="A25" s="441"/>
      <c r="B25" s="225" t="s">
        <v>488</v>
      </c>
      <c r="C25" s="226" t="s">
        <v>592</v>
      </c>
      <c r="D25" s="209" t="s">
        <v>137</v>
      </c>
      <c r="E25" s="209" t="s">
        <v>168</v>
      </c>
      <c r="F25" s="209" t="s">
        <v>512</v>
      </c>
      <c r="G25" s="227">
        <f>SUM(H25:J25)</f>
        <v>48192</v>
      </c>
      <c r="H25" s="227"/>
      <c r="I25" s="227">
        <v>48192</v>
      </c>
      <c r="J25" s="227"/>
    </row>
    <row r="26" spans="1:10" s="229" customFormat="1" ht="18.75" customHeight="1" x14ac:dyDescent="0.25">
      <c r="A26" s="441"/>
      <c r="B26" s="225" t="s">
        <v>488</v>
      </c>
      <c r="C26" s="226" t="s">
        <v>593</v>
      </c>
      <c r="D26" s="209" t="s">
        <v>137</v>
      </c>
      <c r="E26" s="209" t="s">
        <v>168</v>
      </c>
      <c r="F26" s="209" t="s">
        <v>512</v>
      </c>
      <c r="G26" s="227">
        <f>SUM(H26:J26)</f>
        <v>4557.7</v>
      </c>
      <c r="H26" s="227"/>
      <c r="I26" s="227"/>
      <c r="J26" s="609">
        <v>4557.7</v>
      </c>
    </row>
    <row r="27" spans="1:10" s="436" customFormat="1" ht="15.75" hidden="1" x14ac:dyDescent="0.25">
      <c r="A27" s="441"/>
      <c r="B27" s="321"/>
      <c r="C27" s="437"/>
      <c r="D27" s="428"/>
      <c r="E27" s="428"/>
      <c r="F27" s="428"/>
      <c r="G27" s="223"/>
      <c r="H27" s="223"/>
      <c r="I27" s="223"/>
      <c r="J27" s="223"/>
    </row>
    <row r="28" spans="1:10" s="229" customFormat="1" ht="15.75" hidden="1" x14ac:dyDescent="0.25">
      <c r="A28" s="441"/>
      <c r="B28" s="225"/>
      <c r="C28" s="226"/>
      <c r="D28" s="209"/>
      <c r="E28" s="209"/>
      <c r="F28" s="209"/>
      <c r="G28" s="227"/>
      <c r="H28" s="227"/>
      <c r="I28" s="227"/>
      <c r="J28" s="227"/>
    </row>
    <row r="29" spans="1:10" s="175" customFormat="1" ht="66.75" customHeight="1" x14ac:dyDescent="0.25">
      <c r="A29" s="212">
        <v>7</v>
      </c>
      <c r="B29" s="221" t="s">
        <v>849</v>
      </c>
      <c r="C29" s="318"/>
      <c r="D29" s="207" t="s">
        <v>137</v>
      </c>
      <c r="E29" s="207" t="s">
        <v>201</v>
      </c>
      <c r="F29" s="207"/>
      <c r="G29" s="223">
        <f>SUM(G30+G31)</f>
        <v>4168</v>
      </c>
      <c r="H29" s="223"/>
      <c r="I29" s="223">
        <f>SUM(I30)</f>
        <v>3868</v>
      </c>
      <c r="J29" s="223">
        <f>SUM(J30+J31)</f>
        <v>300</v>
      </c>
    </row>
    <row r="30" spans="1:10" s="229" customFormat="1" ht="24" customHeight="1" x14ac:dyDescent="0.25">
      <c r="A30" s="441"/>
      <c r="B30" s="225" t="s">
        <v>68</v>
      </c>
      <c r="C30" s="226" t="s">
        <v>667</v>
      </c>
      <c r="D30" s="209" t="s">
        <v>137</v>
      </c>
      <c r="E30" s="209" t="s">
        <v>201</v>
      </c>
      <c r="F30" s="209" t="s">
        <v>512</v>
      </c>
      <c r="G30" s="227">
        <f>SUM(H30:J30)</f>
        <v>3868</v>
      </c>
      <c r="H30" s="227"/>
      <c r="I30" s="227">
        <v>3868</v>
      </c>
      <c r="J30" s="227"/>
    </row>
    <row r="31" spans="1:10" s="229" customFormat="1" ht="24" customHeight="1" x14ac:dyDescent="0.25">
      <c r="A31" s="441"/>
      <c r="B31" s="225" t="s">
        <v>68</v>
      </c>
      <c r="C31" s="231" t="s">
        <v>627</v>
      </c>
      <c r="D31" s="210" t="s">
        <v>137</v>
      </c>
      <c r="E31" s="209" t="s">
        <v>201</v>
      </c>
      <c r="F31" s="209" t="s">
        <v>512</v>
      </c>
      <c r="G31" s="227">
        <f>SUM(H31:J31)</f>
        <v>300</v>
      </c>
      <c r="H31" s="227"/>
      <c r="I31" s="227"/>
      <c r="J31" s="227">
        <v>300</v>
      </c>
    </row>
    <row r="32" spans="1:10" s="229" customFormat="1" ht="83.25" customHeight="1" x14ac:dyDescent="0.25">
      <c r="A32" s="441"/>
      <c r="B32" s="221" t="s">
        <v>909</v>
      </c>
      <c r="C32" s="222"/>
      <c r="D32" s="211" t="s">
        <v>137</v>
      </c>
      <c r="E32" s="207" t="s">
        <v>201</v>
      </c>
      <c r="F32" s="207"/>
      <c r="G32" s="223">
        <f>G33+G34</f>
        <v>7186.7</v>
      </c>
      <c r="H32" s="223">
        <f t="shared" ref="H32:J32" si="2">H33+H34</f>
        <v>0</v>
      </c>
      <c r="I32" s="223">
        <f t="shared" si="2"/>
        <v>641.70000000000005</v>
      </c>
      <c r="J32" s="223">
        <f t="shared" si="2"/>
        <v>6545</v>
      </c>
    </row>
    <row r="33" spans="1:10" s="229" customFormat="1" ht="24" customHeight="1" x14ac:dyDescent="0.25">
      <c r="A33" s="441"/>
      <c r="B33" s="225" t="s">
        <v>68</v>
      </c>
      <c r="C33" s="231" t="s">
        <v>910</v>
      </c>
      <c r="D33" s="210" t="s">
        <v>137</v>
      </c>
      <c r="E33" s="209" t="s">
        <v>201</v>
      </c>
      <c r="F33" s="209" t="s">
        <v>512</v>
      </c>
      <c r="G33" s="227">
        <f>SUM(H33:J33)</f>
        <v>641.70000000000005</v>
      </c>
      <c r="H33" s="227"/>
      <c r="I33" s="227">
        <v>641.70000000000005</v>
      </c>
      <c r="J33" s="227"/>
    </row>
    <row r="34" spans="1:10" s="229" customFormat="1" ht="24" customHeight="1" x14ac:dyDescent="0.25">
      <c r="A34" s="441"/>
      <c r="B34" s="225" t="s">
        <v>68</v>
      </c>
      <c r="C34" s="231" t="s">
        <v>628</v>
      </c>
      <c r="D34" s="210" t="s">
        <v>137</v>
      </c>
      <c r="E34" s="209" t="s">
        <v>201</v>
      </c>
      <c r="F34" s="209" t="s">
        <v>512</v>
      </c>
      <c r="G34" s="227">
        <f>SUM(H34:J34)</f>
        <v>6545</v>
      </c>
      <c r="H34" s="227"/>
      <c r="I34" s="227"/>
      <c r="J34" s="227">
        <v>6545</v>
      </c>
    </row>
    <row r="35" spans="1:10" s="175" customFormat="1" ht="78.75" customHeight="1" x14ac:dyDescent="0.25">
      <c r="A35" s="212">
        <v>8</v>
      </c>
      <c r="B35" s="221" t="s">
        <v>850</v>
      </c>
      <c r="C35" s="318"/>
      <c r="D35" s="207" t="s">
        <v>137</v>
      </c>
      <c r="E35" s="207" t="s">
        <v>201</v>
      </c>
      <c r="F35" s="207"/>
      <c r="G35" s="223">
        <f>SUM(H35:J35)</f>
        <v>24205</v>
      </c>
      <c r="H35" s="223">
        <f>SUM(H36:H40)</f>
        <v>7220.9</v>
      </c>
      <c r="I35" s="223">
        <f>SUM(I36:I40)</f>
        <v>12501</v>
      </c>
      <c r="J35" s="223">
        <f>SUM(J36:J44)</f>
        <v>4483.1000000000004</v>
      </c>
    </row>
    <row r="36" spans="1:10" s="175" customFormat="1" ht="21" customHeight="1" x14ac:dyDescent="0.25">
      <c r="A36" s="264"/>
      <c r="B36" s="225" t="s">
        <v>68</v>
      </c>
      <c r="C36" s="226" t="s">
        <v>671</v>
      </c>
      <c r="D36" s="209" t="s">
        <v>137</v>
      </c>
      <c r="E36" s="209" t="s">
        <v>201</v>
      </c>
      <c r="F36" s="209" t="s">
        <v>512</v>
      </c>
      <c r="G36" s="227">
        <f>SUM(H36:J36)</f>
        <v>9724.7000000000007</v>
      </c>
      <c r="H36" s="223"/>
      <c r="I36" s="604">
        <v>9724.7000000000007</v>
      </c>
      <c r="J36" s="227"/>
    </row>
    <row r="37" spans="1:10" s="175" customFormat="1" ht="21" customHeight="1" x14ac:dyDescent="0.25">
      <c r="A37" s="264"/>
      <c r="B37" s="225" t="s">
        <v>601</v>
      </c>
      <c r="C37" s="226" t="s">
        <v>671</v>
      </c>
      <c r="D37" s="209" t="s">
        <v>137</v>
      </c>
      <c r="E37" s="209" t="s">
        <v>201</v>
      </c>
      <c r="F37" s="209" t="s">
        <v>570</v>
      </c>
      <c r="G37" s="227">
        <f>SUM(H37:J37)</f>
        <v>1463</v>
      </c>
      <c r="H37" s="223"/>
      <c r="I37" s="606">
        <v>1463</v>
      </c>
      <c r="J37" s="227"/>
    </row>
    <row r="38" spans="1:10" s="175" customFormat="1" ht="21" customHeight="1" x14ac:dyDescent="0.25">
      <c r="A38" s="264"/>
      <c r="B38" s="225" t="s">
        <v>71</v>
      </c>
      <c r="C38" s="226" t="s">
        <v>671</v>
      </c>
      <c r="D38" s="209" t="s">
        <v>137</v>
      </c>
      <c r="E38" s="209" t="s">
        <v>201</v>
      </c>
      <c r="F38" s="209" t="s">
        <v>563</v>
      </c>
      <c r="G38" s="227">
        <f t="shared" ref="G38:G39" si="3">SUM(H38:J38)</f>
        <v>746.4</v>
      </c>
      <c r="H38" s="223"/>
      <c r="I38" s="606">
        <v>746.4</v>
      </c>
      <c r="J38" s="227"/>
    </row>
    <row r="39" spans="1:10" s="175" customFormat="1" ht="21" customHeight="1" x14ac:dyDescent="0.25">
      <c r="A39" s="264"/>
      <c r="B39" s="225" t="s">
        <v>103</v>
      </c>
      <c r="C39" s="226" t="s">
        <v>671</v>
      </c>
      <c r="D39" s="209" t="s">
        <v>137</v>
      </c>
      <c r="E39" s="209" t="s">
        <v>201</v>
      </c>
      <c r="F39" s="209" t="s">
        <v>578</v>
      </c>
      <c r="G39" s="227">
        <f t="shared" si="3"/>
        <v>566.9</v>
      </c>
      <c r="H39" s="223"/>
      <c r="I39" s="606">
        <v>566.9</v>
      </c>
      <c r="J39" s="227"/>
    </row>
    <row r="40" spans="1:10" s="229" customFormat="1" ht="16.5" customHeight="1" x14ac:dyDescent="0.25">
      <c r="A40" s="441"/>
      <c r="B40" s="225" t="s">
        <v>68</v>
      </c>
      <c r="C40" s="319" t="s">
        <v>929</v>
      </c>
      <c r="D40" s="209" t="s">
        <v>137</v>
      </c>
      <c r="E40" s="209" t="s">
        <v>201</v>
      </c>
      <c r="F40" s="209" t="s">
        <v>512</v>
      </c>
      <c r="G40" s="227">
        <f t="shared" ref="G40" si="4">SUM(H40:J40)</f>
        <v>7220.9</v>
      </c>
      <c r="H40" s="227">
        <v>7220.9</v>
      </c>
      <c r="I40" s="227"/>
      <c r="J40" s="227"/>
    </row>
    <row r="41" spans="1:10" s="439" customFormat="1" ht="17.25" customHeight="1" x14ac:dyDescent="0.25">
      <c r="A41" s="442"/>
      <c r="B41" s="225" t="s">
        <v>68</v>
      </c>
      <c r="C41" s="319" t="s">
        <v>633</v>
      </c>
      <c r="D41" s="209" t="s">
        <v>137</v>
      </c>
      <c r="E41" s="209" t="s">
        <v>201</v>
      </c>
      <c r="F41" s="209" t="s">
        <v>512</v>
      </c>
      <c r="G41" s="227">
        <f>SUM(H41:J41)</f>
        <v>4421</v>
      </c>
      <c r="H41" s="227"/>
      <c r="I41" s="227"/>
      <c r="J41" s="227">
        <v>4421</v>
      </c>
    </row>
    <row r="42" spans="1:10" s="229" customFormat="1" ht="21" customHeight="1" x14ac:dyDescent="0.25">
      <c r="A42" s="441"/>
      <c r="B42" s="225" t="s">
        <v>601</v>
      </c>
      <c r="C42" s="319" t="s">
        <v>633</v>
      </c>
      <c r="D42" s="209" t="s">
        <v>137</v>
      </c>
      <c r="E42" s="209" t="s">
        <v>201</v>
      </c>
      <c r="F42" s="209" t="s">
        <v>570</v>
      </c>
      <c r="G42" s="227">
        <f>SUM(H42:J42)</f>
        <v>49</v>
      </c>
      <c r="H42" s="227"/>
      <c r="I42" s="227"/>
      <c r="J42" s="227">
        <v>49</v>
      </c>
    </row>
    <row r="43" spans="1:10" s="229" customFormat="1" ht="21" customHeight="1" x14ac:dyDescent="0.25">
      <c r="A43" s="441"/>
      <c r="B43" s="225" t="s">
        <v>71</v>
      </c>
      <c r="C43" s="319" t="s">
        <v>633</v>
      </c>
      <c r="D43" s="209" t="s">
        <v>137</v>
      </c>
      <c r="E43" s="209" t="s">
        <v>201</v>
      </c>
      <c r="F43" s="209" t="s">
        <v>563</v>
      </c>
      <c r="G43" s="227">
        <f t="shared" ref="G43:G44" si="5">SUM(H43:J43)</f>
        <v>7.5</v>
      </c>
      <c r="H43" s="227"/>
      <c r="I43" s="227"/>
      <c r="J43" s="227">
        <v>7.5</v>
      </c>
    </row>
    <row r="44" spans="1:10" s="229" customFormat="1" ht="21" customHeight="1" x14ac:dyDescent="0.25">
      <c r="A44" s="441"/>
      <c r="B44" s="225" t="s">
        <v>103</v>
      </c>
      <c r="C44" s="319" t="s">
        <v>633</v>
      </c>
      <c r="D44" s="209" t="s">
        <v>137</v>
      </c>
      <c r="E44" s="209" t="s">
        <v>201</v>
      </c>
      <c r="F44" s="209" t="s">
        <v>578</v>
      </c>
      <c r="G44" s="227">
        <f t="shared" si="5"/>
        <v>5.6</v>
      </c>
      <c r="H44" s="227"/>
      <c r="I44" s="227"/>
      <c r="J44" s="227">
        <v>5.6</v>
      </c>
    </row>
    <row r="45" spans="1:10" s="229" customFormat="1" ht="79.5" customHeight="1" x14ac:dyDescent="0.25">
      <c r="A45" s="441">
        <v>10</v>
      </c>
      <c r="B45" s="321" t="s">
        <v>844</v>
      </c>
      <c r="C45" s="319"/>
      <c r="D45" s="207" t="s">
        <v>139</v>
      </c>
      <c r="E45" s="207" t="s">
        <v>130</v>
      </c>
      <c r="F45" s="209"/>
      <c r="G45" s="223">
        <f>SUM(H45:J45)</f>
        <v>152476.29999999999</v>
      </c>
      <c r="H45" s="223">
        <f>SUM(H46)</f>
        <v>0</v>
      </c>
      <c r="I45" s="223">
        <f>SUM(I46)</f>
        <v>87000</v>
      </c>
      <c r="J45" s="223">
        <f>J46+J47+J48</f>
        <v>65476.299999999996</v>
      </c>
    </row>
    <row r="46" spans="1:10" s="229" customFormat="1" ht="24" customHeight="1" x14ac:dyDescent="0.25">
      <c r="A46" s="441"/>
      <c r="B46" s="225" t="s">
        <v>71</v>
      </c>
      <c r="C46" s="319" t="s">
        <v>808</v>
      </c>
      <c r="D46" s="209" t="s">
        <v>139</v>
      </c>
      <c r="E46" s="209" t="s">
        <v>130</v>
      </c>
      <c r="F46" s="209" t="s">
        <v>563</v>
      </c>
      <c r="G46" s="227">
        <f>SUM(H46:J46)</f>
        <v>87000</v>
      </c>
      <c r="H46" s="227"/>
      <c r="I46" s="227">
        <v>87000</v>
      </c>
      <c r="J46" s="227"/>
    </row>
    <row r="47" spans="1:10" s="229" customFormat="1" ht="24" customHeight="1" x14ac:dyDescent="0.25">
      <c r="A47" s="441"/>
      <c r="B47" s="225" t="s">
        <v>71</v>
      </c>
      <c r="C47" s="319" t="s">
        <v>641</v>
      </c>
      <c r="D47" s="209" t="s">
        <v>139</v>
      </c>
      <c r="E47" s="209" t="s">
        <v>130</v>
      </c>
      <c r="F47" s="209" t="s">
        <v>563</v>
      </c>
      <c r="G47" s="227">
        <f>SUM(H47:J47)</f>
        <v>9559.1</v>
      </c>
      <c r="H47" s="227"/>
      <c r="I47" s="227"/>
      <c r="J47" s="227">
        <v>9559.1</v>
      </c>
    </row>
    <row r="48" spans="1:10" s="229" customFormat="1" ht="24" customHeight="1" x14ac:dyDescent="0.25">
      <c r="A48" s="441"/>
      <c r="B48" s="225" t="s">
        <v>71</v>
      </c>
      <c r="C48" s="212" t="s">
        <v>641</v>
      </c>
      <c r="D48" s="210" t="s">
        <v>139</v>
      </c>
      <c r="E48" s="209" t="s">
        <v>130</v>
      </c>
      <c r="F48" s="209" t="s">
        <v>563</v>
      </c>
      <c r="G48" s="227">
        <f>SUM(H48+I48+J48)</f>
        <v>55917.2</v>
      </c>
      <c r="H48" s="227"/>
      <c r="I48" s="227"/>
      <c r="J48" s="227">
        <v>55917.2</v>
      </c>
    </row>
    <row r="49" spans="1:249" ht="83.25" customHeight="1" x14ac:dyDescent="0.25">
      <c r="A49" s="441">
        <v>11</v>
      </c>
      <c r="B49" s="221" t="s">
        <v>758</v>
      </c>
      <c r="C49" s="222"/>
      <c r="D49" s="211" t="s">
        <v>139</v>
      </c>
      <c r="E49" s="211" t="s">
        <v>132</v>
      </c>
      <c r="F49" s="211"/>
      <c r="G49" s="223">
        <f>SUM(G51:G55)</f>
        <v>176759</v>
      </c>
      <c r="H49" s="223"/>
      <c r="I49" s="223">
        <f>SUM(I51:I54)</f>
        <v>152950.20000000001</v>
      </c>
      <c r="J49" s="223">
        <f>SUM(J51:J55)</f>
        <v>23808.799999999999</v>
      </c>
    </row>
    <row r="50" spans="1:249" s="229" customFormat="1" ht="15.75" hidden="1" x14ac:dyDescent="0.25">
      <c r="A50" s="441"/>
      <c r="B50" s="225" t="s">
        <v>68</v>
      </c>
      <c r="C50" s="230">
        <v>5222100</v>
      </c>
      <c r="D50" s="210" t="s">
        <v>139</v>
      </c>
      <c r="E50" s="210" t="s">
        <v>132</v>
      </c>
      <c r="F50" s="210" t="s">
        <v>512</v>
      </c>
      <c r="G50" s="227"/>
      <c r="H50" s="227"/>
      <c r="I50" s="227"/>
      <c r="J50" s="227"/>
    </row>
    <row r="51" spans="1:249" ht="30.75" customHeight="1" x14ac:dyDescent="0.25">
      <c r="A51" s="441"/>
      <c r="B51" s="225" t="s">
        <v>594</v>
      </c>
      <c r="C51" s="230" t="s">
        <v>595</v>
      </c>
      <c r="D51" s="210" t="s">
        <v>139</v>
      </c>
      <c r="E51" s="210" t="s">
        <v>132</v>
      </c>
      <c r="F51" s="210" t="s">
        <v>512</v>
      </c>
      <c r="G51" s="227">
        <f>SUM(H51:J51)</f>
        <v>5930.2</v>
      </c>
      <c r="H51" s="227"/>
      <c r="I51" s="606">
        <v>5930.2</v>
      </c>
      <c r="J51" s="606"/>
    </row>
    <row r="52" spans="1:249" ht="21" customHeight="1" x14ac:dyDescent="0.25">
      <c r="A52" s="441"/>
      <c r="B52" s="320" t="s">
        <v>596</v>
      </c>
      <c r="C52" s="230" t="s">
        <v>595</v>
      </c>
      <c r="D52" s="210" t="s">
        <v>139</v>
      </c>
      <c r="E52" s="210" t="s">
        <v>132</v>
      </c>
      <c r="F52" s="210" t="s">
        <v>512</v>
      </c>
      <c r="G52" s="227">
        <f>SUM(H52:J52)</f>
        <v>12416.5</v>
      </c>
      <c r="H52" s="227"/>
      <c r="I52" s="606">
        <v>12416.5</v>
      </c>
      <c r="J52" s="606"/>
    </row>
    <row r="53" spans="1:249" ht="17.25" customHeight="1" x14ac:dyDescent="0.25">
      <c r="A53" s="441"/>
      <c r="B53" s="225" t="s">
        <v>596</v>
      </c>
      <c r="C53" s="230" t="s">
        <v>595</v>
      </c>
      <c r="D53" s="210" t="s">
        <v>139</v>
      </c>
      <c r="E53" s="210" t="s">
        <v>132</v>
      </c>
      <c r="F53" s="210" t="s">
        <v>512</v>
      </c>
      <c r="G53" s="227">
        <f>SUM(H53:J53)</f>
        <v>134603.5</v>
      </c>
      <c r="H53" s="227"/>
      <c r="I53" s="606">
        <v>134603.5</v>
      </c>
      <c r="J53" s="606"/>
    </row>
    <row r="54" spans="1:249" ht="18.75" customHeight="1" x14ac:dyDescent="0.25">
      <c r="A54" s="441"/>
      <c r="B54" s="225" t="s">
        <v>596</v>
      </c>
      <c r="C54" s="230" t="s">
        <v>597</v>
      </c>
      <c r="D54" s="210" t="s">
        <v>139</v>
      </c>
      <c r="E54" s="210" t="s">
        <v>132</v>
      </c>
      <c r="F54" s="210" t="s">
        <v>512</v>
      </c>
      <c r="G54" s="227">
        <f>SUM(H54:J54)</f>
        <v>19548.8</v>
      </c>
      <c r="H54" s="227"/>
      <c r="I54" s="606"/>
      <c r="J54" s="606">
        <v>19548.8</v>
      </c>
    </row>
    <row r="55" spans="1:249" ht="18.75" customHeight="1" x14ac:dyDescent="0.25">
      <c r="A55" s="441"/>
      <c r="B55" s="225" t="s">
        <v>68</v>
      </c>
      <c r="C55" s="230" t="s">
        <v>919</v>
      </c>
      <c r="D55" s="210" t="s">
        <v>139</v>
      </c>
      <c r="E55" s="210" t="s">
        <v>132</v>
      </c>
      <c r="F55" s="210" t="s">
        <v>512</v>
      </c>
      <c r="G55" s="227">
        <f>SUM(H55:J55)</f>
        <v>4260</v>
      </c>
      <c r="H55" s="227"/>
      <c r="I55" s="606"/>
      <c r="J55" s="606">
        <v>4260</v>
      </c>
    </row>
    <row r="56" spans="1:249" ht="66.75" customHeight="1" x14ac:dyDescent="0.25">
      <c r="A56" s="441"/>
      <c r="B56" s="225" t="s">
        <v>887</v>
      </c>
      <c r="C56" s="230"/>
      <c r="D56" s="211" t="s">
        <v>139</v>
      </c>
      <c r="E56" s="211" t="s">
        <v>139</v>
      </c>
      <c r="F56" s="210"/>
      <c r="G56" s="223">
        <f>G57</f>
        <v>3.3</v>
      </c>
      <c r="H56" s="223">
        <f t="shared" ref="H56:J56" si="6">H57</f>
        <v>0</v>
      </c>
      <c r="I56" s="223">
        <f t="shared" si="6"/>
        <v>3.3</v>
      </c>
      <c r="J56" s="223">
        <f t="shared" si="6"/>
        <v>0</v>
      </c>
    </row>
    <row r="57" spans="1:249" ht="18.75" customHeight="1" x14ac:dyDescent="0.25">
      <c r="A57" s="441"/>
      <c r="B57" s="225" t="s">
        <v>71</v>
      </c>
      <c r="C57" s="230" t="s">
        <v>888</v>
      </c>
      <c r="D57" s="210" t="s">
        <v>139</v>
      </c>
      <c r="E57" s="210" t="s">
        <v>139</v>
      </c>
      <c r="F57" s="210" t="s">
        <v>563</v>
      </c>
      <c r="G57" s="227">
        <f>SUM(H57:J57)</f>
        <v>3.3</v>
      </c>
      <c r="H57" s="227"/>
      <c r="I57" s="606">
        <v>3.3</v>
      </c>
      <c r="J57" s="606"/>
    </row>
    <row r="58" spans="1:249" ht="46.5" customHeight="1" x14ac:dyDescent="0.25">
      <c r="A58" s="441"/>
      <c r="B58" s="225" t="s">
        <v>891</v>
      </c>
      <c r="C58" s="230"/>
      <c r="D58" s="211"/>
      <c r="E58" s="211"/>
      <c r="F58" s="211"/>
      <c r="G58" s="223">
        <f>SUM(G60+G61+G62+G59)</f>
        <v>169396</v>
      </c>
      <c r="H58" s="223">
        <f>SUM(H60+H61)</f>
        <v>0</v>
      </c>
      <c r="I58" s="223">
        <f>SUM(I60+I61+I59)</f>
        <v>169396</v>
      </c>
      <c r="J58" s="223">
        <f>SUM(J60+J61+J62)</f>
        <v>0</v>
      </c>
    </row>
    <row r="59" spans="1:249" ht="21.75" customHeight="1" x14ac:dyDescent="0.25">
      <c r="A59" s="441"/>
      <c r="B59" s="225" t="s">
        <v>71</v>
      </c>
      <c r="C59" s="230" t="s">
        <v>918</v>
      </c>
      <c r="D59" s="210" t="s">
        <v>139</v>
      </c>
      <c r="E59" s="210" t="s">
        <v>130</v>
      </c>
      <c r="F59" s="210" t="s">
        <v>563</v>
      </c>
      <c r="G59" s="227">
        <f>SUM(H59:J59)</f>
        <v>169396</v>
      </c>
      <c r="H59" s="227"/>
      <c r="I59" s="227">
        <v>169396</v>
      </c>
      <c r="J59" s="227"/>
    </row>
    <row r="60" spans="1:249" ht="32.25" hidden="1" customHeight="1" x14ac:dyDescent="0.25">
      <c r="A60" s="441"/>
      <c r="B60" s="225" t="s">
        <v>927</v>
      </c>
      <c r="C60" s="230" t="s">
        <v>906</v>
      </c>
      <c r="D60" s="210" t="s">
        <v>145</v>
      </c>
      <c r="E60" s="210" t="s">
        <v>168</v>
      </c>
      <c r="F60" s="210" t="s">
        <v>563</v>
      </c>
      <c r="G60" s="227">
        <f>SUM(H60:J60)</f>
        <v>0</v>
      </c>
      <c r="H60" s="227"/>
      <c r="I60" s="606"/>
      <c r="J60" s="606"/>
    </row>
    <row r="61" spans="1:249" ht="32.25" hidden="1" customHeight="1" x14ac:dyDescent="0.25">
      <c r="A61" s="441"/>
      <c r="B61" s="225" t="s">
        <v>927</v>
      </c>
      <c r="C61" s="230" t="s">
        <v>889</v>
      </c>
      <c r="D61" s="210" t="s">
        <v>145</v>
      </c>
      <c r="E61" s="210" t="s">
        <v>168</v>
      </c>
      <c r="F61" s="210" t="s">
        <v>563</v>
      </c>
      <c r="G61" s="227">
        <f>SUM(H61:J61)</f>
        <v>0</v>
      </c>
      <c r="H61" s="227"/>
      <c r="I61" s="606"/>
      <c r="J61" s="606"/>
    </row>
    <row r="62" spans="1:249" ht="32.25" hidden="1" customHeight="1" x14ac:dyDescent="0.25">
      <c r="A62" s="441"/>
      <c r="B62" s="225" t="s">
        <v>927</v>
      </c>
      <c r="C62" s="230" t="s">
        <v>926</v>
      </c>
      <c r="D62" s="210" t="s">
        <v>145</v>
      </c>
      <c r="E62" s="210" t="s">
        <v>168</v>
      </c>
      <c r="F62" s="210" t="s">
        <v>563</v>
      </c>
      <c r="G62" s="227">
        <f>SUM(H62:J62)</f>
        <v>0</v>
      </c>
      <c r="H62" s="227"/>
      <c r="I62" s="606"/>
      <c r="J62" s="606"/>
    </row>
    <row r="63" spans="1:249" s="175" customFormat="1" ht="74.25" customHeight="1" x14ac:dyDescent="0.25">
      <c r="A63" s="212">
        <v>12</v>
      </c>
      <c r="B63" s="221" t="s">
        <v>832</v>
      </c>
      <c r="C63" s="222"/>
      <c r="D63" s="211" t="s">
        <v>145</v>
      </c>
      <c r="E63" s="207" t="s">
        <v>131</v>
      </c>
      <c r="F63" s="207"/>
      <c r="G63" s="223">
        <f>SUM(I63:J63)</f>
        <v>63813.2</v>
      </c>
      <c r="H63" s="223"/>
      <c r="I63" s="607">
        <f>SUM(I64:I67)</f>
        <v>57612</v>
      </c>
      <c r="J63" s="607">
        <f>SUM(J64:J68)</f>
        <v>6201.2</v>
      </c>
      <c r="IO63" s="177"/>
    </row>
    <row r="64" spans="1:249" s="171" customFormat="1" ht="20.25" customHeight="1" x14ac:dyDescent="0.25">
      <c r="A64" s="212"/>
      <c r="B64" s="225" t="s">
        <v>598</v>
      </c>
      <c r="C64" s="230" t="s">
        <v>599</v>
      </c>
      <c r="D64" s="210" t="s">
        <v>145</v>
      </c>
      <c r="E64" s="209" t="s">
        <v>130</v>
      </c>
      <c r="F64" s="209" t="s">
        <v>512</v>
      </c>
      <c r="G64" s="227">
        <f t="shared" ref="G64:G72" si="7">SUM(H64:J64)</f>
        <v>54870.8</v>
      </c>
      <c r="H64" s="227"/>
      <c r="I64" s="606">
        <v>54870.8</v>
      </c>
      <c r="J64" s="606"/>
    </row>
    <row r="65" spans="1:10" s="175" customFormat="1" ht="22.5" customHeight="1" x14ac:dyDescent="0.25">
      <c r="A65" s="212"/>
      <c r="B65" s="225" t="s">
        <v>598</v>
      </c>
      <c r="C65" s="230" t="s">
        <v>599</v>
      </c>
      <c r="D65" s="210" t="s">
        <v>145</v>
      </c>
      <c r="E65" s="209" t="s">
        <v>132</v>
      </c>
      <c r="F65" s="209" t="s">
        <v>512</v>
      </c>
      <c r="G65" s="227">
        <f>SUM(H65:J65)</f>
        <v>2741.2</v>
      </c>
      <c r="H65" s="227"/>
      <c r="I65" s="606">
        <v>2741.2</v>
      </c>
      <c r="J65" s="606"/>
    </row>
    <row r="66" spans="1:10" s="175" customFormat="1" ht="15.75" x14ac:dyDescent="0.25">
      <c r="A66" s="212"/>
      <c r="B66" s="225" t="s">
        <v>598</v>
      </c>
      <c r="C66" s="230" t="s">
        <v>600</v>
      </c>
      <c r="D66" s="210" t="s">
        <v>145</v>
      </c>
      <c r="E66" s="209" t="s">
        <v>130</v>
      </c>
      <c r="F66" s="209" t="s">
        <v>512</v>
      </c>
      <c r="G66" s="227">
        <f t="shared" si="7"/>
        <v>3848.2</v>
      </c>
      <c r="H66" s="227"/>
      <c r="I66" s="606"/>
      <c r="J66" s="606">
        <v>3848.2</v>
      </c>
    </row>
    <row r="67" spans="1:10" s="175" customFormat="1" ht="15.75" x14ac:dyDescent="0.25">
      <c r="A67" s="212"/>
      <c r="B67" s="225" t="s">
        <v>598</v>
      </c>
      <c r="C67" s="230" t="s">
        <v>600</v>
      </c>
      <c r="D67" s="210" t="s">
        <v>145</v>
      </c>
      <c r="E67" s="209" t="s">
        <v>132</v>
      </c>
      <c r="F67" s="209" t="s">
        <v>512</v>
      </c>
      <c r="G67" s="227">
        <f t="shared" ref="G67:G68" si="8">SUM(H67:J67)</f>
        <v>153</v>
      </c>
      <c r="H67" s="227"/>
      <c r="I67" s="227"/>
      <c r="J67" s="606">
        <v>153</v>
      </c>
    </row>
    <row r="68" spans="1:10" s="175" customFormat="1" ht="15.75" x14ac:dyDescent="0.25">
      <c r="A68" s="212"/>
      <c r="B68" s="225" t="s">
        <v>601</v>
      </c>
      <c r="C68" s="230" t="s">
        <v>600</v>
      </c>
      <c r="D68" s="210" t="s">
        <v>145</v>
      </c>
      <c r="E68" s="209" t="s">
        <v>130</v>
      </c>
      <c r="F68" s="209" t="s">
        <v>570</v>
      </c>
      <c r="G68" s="227">
        <f t="shared" si="8"/>
        <v>2200</v>
      </c>
      <c r="H68" s="227"/>
      <c r="I68" s="227"/>
      <c r="J68" s="227">
        <v>2200</v>
      </c>
    </row>
    <row r="69" spans="1:10" s="175" customFormat="1" ht="63" x14ac:dyDescent="0.25">
      <c r="A69" s="212">
        <v>13</v>
      </c>
      <c r="B69" s="221" t="s">
        <v>842</v>
      </c>
      <c r="C69" s="230"/>
      <c r="D69" s="211" t="s">
        <v>145</v>
      </c>
      <c r="E69" s="207" t="s">
        <v>131</v>
      </c>
      <c r="F69" s="209"/>
      <c r="G69" s="223">
        <f t="shared" si="7"/>
        <v>57993.599999999999</v>
      </c>
      <c r="H69" s="223"/>
      <c r="I69" s="223">
        <f>SUM(I71:I77)</f>
        <v>30391.5</v>
      </c>
      <c r="J69" s="223">
        <f>SUM(J71:J77)</f>
        <v>27602.1</v>
      </c>
    </row>
    <row r="70" spans="1:10" hidden="1" x14ac:dyDescent="0.25"/>
    <row r="71" spans="1:10" s="175" customFormat="1" ht="15.75" x14ac:dyDescent="0.25">
      <c r="A71" s="212"/>
      <c r="B71" s="225" t="s">
        <v>598</v>
      </c>
      <c r="C71" s="230" t="s">
        <v>604</v>
      </c>
      <c r="D71" s="210" t="s">
        <v>145</v>
      </c>
      <c r="E71" s="209" t="s">
        <v>130</v>
      </c>
      <c r="F71" s="209" t="s">
        <v>512</v>
      </c>
      <c r="G71" s="227">
        <f t="shared" si="7"/>
        <v>25387.5</v>
      </c>
      <c r="H71" s="227"/>
      <c r="I71" s="227">
        <v>25387.5</v>
      </c>
      <c r="J71" s="227"/>
    </row>
    <row r="72" spans="1:10" s="175" customFormat="1" ht="15.75" x14ac:dyDescent="0.25">
      <c r="A72" s="212"/>
      <c r="B72" s="225" t="s">
        <v>598</v>
      </c>
      <c r="C72" s="230" t="s">
        <v>605</v>
      </c>
      <c r="D72" s="210" t="s">
        <v>145</v>
      </c>
      <c r="E72" s="209" t="s">
        <v>130</v>
      </c>
      <c r="F72" s="209" t="s">
        <v>512</v>
      </c>
      <c r="G72" s="227">
        <f t="shared" si="7"/>
        <v>22598.1</v>
      </c>
      <c r="H72" s="227"/>
      <c r="I72" s="227"/>
      <c r="J72" s="227">
        <v>22598.1</v>
      </c>
    </row>
    <row r="73" spans="1:10" s="175" customFormat="1" ht="15.75" hidden="1" x14ac:dyDescent="0.25">
      <c r="A73" s="212"/>
      <c r="B73" s="225" t="s">
        <v>598</v>
      </c>
      <c r="C73" s="230" t="s">
        <v>604</v>
      </c>
      <c r="D73" s="210" t="s">
        <v>145</v>
      </c>
      <c r="E73" s="209" t="s">
        <v>132</v>
      </c>
      <c r="F73" s="209" t="s">
        <v>512</v>
      </c>
      <c r="G73" s="227">
        <f>SUM(I73)</f>
        <v>0</v>
      </c>
      <c r="H73" s="227"/>
      <c r="I73" s="227"/>
      <c r="J73" s="227"/>
    </row>
    <row r="74" spans="1:10" s="171" customFormat="1" ht="15.75" x14ac:dyDescent="0.25">
      <c r="A74" s="212"/>
      <c r="B74" s="225" t="s">
        <v>601</v>
      </c>
      <c r="C74" s="230" t="s">
        <v>604</v>
      </c>
      <c r="D74" s="210" t="s">
        <v>145</v>
      </c>
      <c r="E74" s="210" t="s">
        <v>130</v>
      </c>
      <c r="F74" s="210" t="s">
        <v>570</v>
      </c>
      <c r="G74" s="227">
        <f>SUM(H74:J74)</f>
        <v>2904</v>
      </c>
      <c r="H74" s="227"/>
      <c r="I74" s="227">
        <v>2904</v>
      </c>
      <c r="J74" s="227"/>
    </row>
    <row r="75" spans="1:10" s="171" customFormat="1" ht="15.75" x14ac:dyDescent="0.25">
      <c r="A75" s="212"/>
      <c r="B75" s="225" t="s">
        <v>601</v>
      </c>
      <c r="C75" s="231" t="s">
        <v>605</v>
      </c>
      <c r="D75" s="210" t="s">
        <v>145</v>
      </c>
      <c r="E75" s="210" t="s">
        <v>130</v>
      </c>
      <c r="F75" s="210" t="s">
        <v>570</v>
      </c>
      <c r="G75" s="227">
        <f t="shared" ref="G75:G77" si="9">SUM(H75:J75)</f>
        <v>2904</v>
      </c>
      <c r="H75" s="227"/>
      <c r="I75" s="227"/>
      <c r="J75" s="227">
        <v>2904</v>
      </c>
    </row>
    <row r="76" spans="1:10" s="171" customFormat="1" ht="15.75" x14ac:dyDescent="0.25">
      <c r="A76" s="212"/>
      <c r="B76" s="225" t="s">
        <v>601</v>
      </c>
      <c r="C76" s="230" t="s">
        <v>604</v>
      </c>
      <c r="D76" s="210" t="s">
        <v>145</v>
      </c>
      <c r="E76" s="210" t="s">
        <v>132</v>
      </c>
      <c r="F76" s="210" t="s">
        <v>570</v>
      </c>
      <c r="G76" s="227">
        <f t="shared" si="9"/>
        <v>2100</v>
      </c>
      <c r="H76" s="227"/>
      <c r="I76" s="227">
        <v>2100</v>
      </c>
      <c r="J76" s="227"/>
    </row>
    <row r="77" spans="1:10" s="171" customFormat="1" ht="15.75" x14ac:dyDescent="0.25">
      <c r="A77" s="212"/>
      <c r="B77" s="225" t="s">
        <v>601</v>
      </c>
      <c r="C77" s="231" t="s">
        <v>605</v>
      </c>
      <c r="D77" s="210" t="s">
        <v>145</v>
      </c>
      <c r="E77" s="210" t="s">
        <v>132</v>
      </c>
      <c r="F77" s="210" t="s">
        <v>570</v>
      </c>
      <c r="G77" s="227">
        <f t="shared" si="9"/>
        <v>2100</v>
      </c>
      <c r="H77" s="227"/>
      <c r="I77" s="227"/>
      <c r="J77" s="227">
        <v>2100</v>
      </c>
    </row>
    <row r="78" spans="1:10" s="175" customFormat="1" ht="31.5" hidden="1" x14ac:dyDescent="0.25">
      <c r="A78" s="212">
        <v>12</v>
      </c>
      <c r="B78" s="221" t="s">
        <v>752</v>
      </c>
      <c r="C78" s="230"/>
      <c r="D78" s="211" t="s">
        <v>145</v>
      </c>
      <c r="E78" s="207" t="s">
        <v>132</v>
      </c>
      <c r="F78" s="209"/>
      <c r="G78" s="223">
        <f>SUM(I78)</f>
        <v>0</v>
      </c>
      <c r="H78" s="223"/>
      <c r="I78" s="223"/>
      <c r="J78" s="227"/>
    </row>
    <row r="79" spans="1:10" hidden="1" x14ac:dyDescent="0.25"/>
    <row r="80" spans="1:10" s="171" customFormat="1" ht="57.75" customHeight="1" x14ac:dyDescent="0.25">
      <c r="A80" s="212">
        <v>14</v>
      </c>
      <c r="B80" s="221" t="s">
        <v>843</v>
      </c>
      <c r="C80" s="230"/>
      <c r="D80" s="211" t="s">
        <v>145</v>
      </c>
      <c r="E80" s="207" t="s">
        <v>131</v>
      </c>
      <c r="F80" s="209"/>
      <c r="G80" s="223">
        <f>G84+G83+G82+G81</f>
        <v>7091.3</v>
      </c>
      <c r="H80" s="223"/>
      <c r="I80" s="223">
        <f t="shared" ref="I80:J80" si="10">I84+I83+I82+I81</f>
        <v>3611.3</v>
      </c>
      <c r="J80" s="223">
        <f t="shared" si="10"/>
        <v>3480</v>
      </c>
    </row>
    <row r="81" spans="1:14" s="171" customFormat="1" ht="19.5" customHeight="1" x14ac:dyDescent="0.25">
      <c r="A81" s="212"/>
      <c r="B81" s="225" t="s">
        <v>601</v>
      </c>
      <c r="C81" s="230" t="s">
        <v>602</v>
      </c>
      <c r="D81" s="210" t="s">
        <v>145</v>
      </c>
      <c r="E81" s="209" t="s">
        <v>130</v>
      </c>
      <c r="F81" s="209" t="s">
        <v>570</v>
      </c>
      <c r="G81" s="227">
        <f>SUM(H81:J81)</f>
        <v>100</v>
      </c>
      <c r="H81" s="227"/>
      <c r="I81" s="606">
        <v>100</v>
      </c>
      <c r="J81" s="223"/>
    </row>
    <row r="82" spans="1:14" s="171" customFormat="1" ht="23.25" customHeight="1" x14ac:dyDescent="0.25">
      <c r="A82" s="212"/>
      <c r="B82" s="225" t="s">
        <v>601</v>
      </c>
      <c r="C82" s="230" t="s">
        <v>602</v>
      </c>
      <c r="D82" s="210" t="s">
        <v>145</v>
      </c>
      <c r="E82" s="209" t="s">
        <v>132</v>
      </c>
      <c r="F82" s="209" t="s">
        <v>570</v>
      </c>
      <c r="G82" s="227">
        <f>SUM(H82:J82)</f>
        <v>3249</v>
      </c>
      <c r="H82" s="223"/>
      <c r="I82" s="606">
        <v>3249</v>
      </c>
      <c r="J82" s="223"/>
    </row>
    <row r="83" spans="1:14" s="171" customFormat="1" ht="15.75" x14ac:dyDescent="0.25">
      <c r="A83" s="212"/>
      <c r="B83" s="225" t="s">
        <v>601</v>
      </c>
      <c r="C83" s="230" t="s">
        <v>602</v>
      </c>
      <c r="D83" s="210" t="s">
        <v>145</v>
      </c>
      <c r="E83" s="209" t="s">
        <v>168</v>
      </c>
      <c r="F83" s="209" t="s">
        <v>570</v>
      </c>
      <c r="G83" s="227">
        <f>SUM(H83:J83)</f>
        <v>262.3</v>
      </c>
      <c r="H83" s="227"/>
      <c r="I83" s="606">
        <v>262.3</v>
      </c>
      <c r="J83" s="227"/>
    </row>
    <row r="84" spans="1:14" s="171" customFormat="1" ht="15.75" x14ac:dyDescent="0.25">
      <c r="A84" s="212"/>
      <c r="B84" s="225" t="s">
        <v>601</v>
      </c>
      <c r="C84" s="230" t="s">
        <v>603</v>
      </c>
      <c r="D84" s="210" t="s">
        <v>145</v>
      </c>
      <c r="E84" s="209" t="s">
        <v>132</v>
      </c>
      <c r="F84" s="209" t="s">
        <v>570</v>
      </c>
      <c r="G84" s="227">
        <f>SUM(H84:J84)</f>
        <v>3480</v>
      </c>
      <c r="H84" s="227"/>
      <c r="I84" s="227"/>
      <c r="J84" s="227">
        <v>3480</v>
      </c>
      <c r="N84" s="562"/>
    </row>
    <row r="85" spans="1:14" ht="48" customHeight="1" x14ac:dyDescent="0.25">
      <c r="A85" s="441">
        <v>15</v>
      </c>
      <c r="B85" s="513" t="s">
        <v>826</v>
      </c>
      <c r="C85" s="230"/>
      <c r="D85" s="211" t="s">
        <v>145</v>
      </c>
      <c r="E85" s="207" t="s">
        <v>130</v>
      </c>
      <c r="F85" s="209"/>
      <c r="G85" s="223">
        <f>SUM(H85:J85)</f>
        <v>47489.4</v>
      </c>
      <c r="H85" s="223"/>
      <c r="I85" s="223">
        <f>I86+I87</f>
        <v>34648.300000000003</v>
      </c>
      <c r="J85" s="223">
        <f>J86+J87</f>
        <v>12841.1</v>
      </c>
    </row>
    <row r="86" spans="1:14" ht="18" customHeight="1" x14ac:dyDescent="0.25">
      <c r="A86" s="441"/>
      <c r="B86" s="225" t="s">
        <v>613</v>
      </c>
      <c r="C86" s="230" t="s">
        <v>668</v>
      </c>
      <c r="D86" s="210" t="s">
        <v>145</v>
      </c>
      <c r="E86" s="209" t="s">
        <v>130</v>
      </c>
      <c r="F86" s="209" t="s">
        <v>512</v>
      </c>
      <c r="G86" s="227">
        <f t="shared" ref="G86:G87" si="11">SUM(H86:J86)</f>
        <v>34648.300000000003</v>
      </c>
      <c r="H86" s="267"/>
      <c r="I86" s="227">
        <v>34648.300000000003</v>
      </c>
      <c r="J86" s="227"/>
    </row>
    <row r="87" spans="1:14" ht="21" customHeight="1" x14ac:dyDescent="0.25">
      <c r="A87" s="441"/>
      <c r="B87" s="225" t="s">
        <v>613</v>
      </c>
      <c r="C87" s="230" t="s">
        <v>600</v>
      </c>
      <c r="D87" s="210" t="s">
        <v>145</v>
      </c>
      <c r="E87" s="209" t="s">
        <v>130</v>
      </c>
      <c r="F87" s="209" t="s">
        <v>512</v>
      </c>
      <c r="G87" s="227">
        <f t="shared" si="11"/>
        <v>12841.1</v>
      </c>
      <c r="H87" s="267"/>
      <c r="I87" s="227"/>
      <c r="J87" s="227">
        <v>12841.1</v>
      </c>
    </row>
    <row r="88" spans="1:14" s="171" customFormat="1" ht="47.25" customHeight="1" x14ac:dyDescent="0.25">
      <c r="A88" s="212">
        <v>16</v>
      </c>
      <c r="B88" s="221" t="s">
        <v>762</v>
      </c>
      <c r="C88" s="230"/>
      <c r="D88" s="211" t="s">
        <v>145</v>
      </c>
      <c r="E88" s="211" t="s">
        <v>132</v>
      </c>
      <c r="F88" s="210"/>
      <c r="G88" s="223">
        <f>G89</f>
        <v>250</v>
      </c>
      <c r="H88" s="223"/>
      <c r="I88" s="223">
        <f>I89</f>
        <v>250</v>
      </c>
      <c r="J88" s="192"/>
    </row>
    <row r="89" spans="1:14" s="171" customFormat="1" ht="15.75" x14ac:dyDescent="0.25">
      <c r="A89" s="212"/>
      <c r="B89" s="225" t="s">
        <v>68</v>
      </c>
      <c r="C89" s="230" t="s">
        <v>606</v>
      </c>
      <c r="D89" s="210" t="s">
        <v>145</v>
      </c>
      <c r="E89" s="210" t="s">
        <v>132</v>
      </c>
      <c r="F89" s="210" t="s">
        <v>512</v>
      </c>
      <c r="G89" s="227">
        <f>SUM(I89)</f>
        <v>250</v>
      </c>
      <c r="H89" s="227"/>
      <c r="I89" s="227">
        <v>250</v>
      </c>
      <c r="J89" s="192"/>
    </row>
    <row r="90" spans="1:14" s="171" customFormat="1" ht="31.5" x14ac:dyDescent="0.25">
      <c r="A90" s="212"/>
      <c r="B90" s="225" t="s">
        <v>886</v>
      </c>
      <c r="C90" s="230"/>
      <c r="D90" s="211" t="s">
        <v>145</v>
      </c>
      <c r="E90" s="211" t="s">
        <v>132</v>
      </c>
      <c r="F90" s="210"/>
      <c r="G90" s="223">
        <f>G91</f>
        <v>664</v>
      </c>
      <c r="H90" s="223"/>
      <c r="I90" s="223">
        <f>I91</f>
        <v>664</v>
      </c>
      <c r="J90" s="193"/>
    </row>
    <row r="91" spans="1:14" s="171" customFormat="1" ht="15.75" x14ac:dyDescent="0.25">
      <c r="A91" s="212"/>
      <c r="B91" s="225" t="s">
        <v>607</v>
      </c>
      <c r="C91" s="230" t="s">
        <v>883</v>
      </c>
      <c r="D91" s="210" t="s">
        <v>145</v>
      </c>
      <c r="E91" s="210" t="s">
        <v>132</v>
      </c>
      <c r="F91" s="210" t="s">
        <v>570</v>
      </c>
      <c r="G91" s="227">
        <f>SUM(H91:J91)</f>
        <v>664</v>
      </c>
      <c r="H91" s="227"/>
      <c r="I91" s="227">
        <v>664</v>
      </c>
      <c r="J91" s="192"/>
    </row>
    <row r="92" spans="1:14" s="171" customFormat="1" ht="24" customHeight="1" x14ac:dyDescent="0.25">
      <c r="A92" s="212"/>
      <c r="B92" s="225" t="s">
        <v>920</v>
      </c>
      <c r="C92" s="230"/>
      <c r="D92" s="210"/>
      <c r="E92" s="210"/>
      <c r="F92" s="210"/>
      <c r="G92" s="223">
        <f t="shared" ref="G92:G93" si="12">SUM(H92:J92)</f>
        <v>1014</v>
      </c>
      <c r="H92" s="223"/>
      <c r="I92" s="223">
        <f>I93</f>
        <v>1014</v>
      </c>
      <c r="J92" s="193"/>
    </row>
    <row r="93" spans="1:14" s="171" customFormat="1" ht="15.75" x14ac:dyDescent="0.25">
      <c r="A93" s="212"/>
      <c r="B93" s="225" t="s">
        <v>607</v>
      </c>
      <c r="C93" s="230" t="s">
        <v>921</v>
      </c>
      <c r="D93" s="210" t="s">
        <v>145</v>
      </c>
      <c r="E93" s="210" t="s">
        <v>132</v>
      </c>
      <c r="F93" s="210" t="s">
        <v>570</v>
      </c>
      <c r="G93" s="227">
        <f t="shared" si="12"/>
        <v>1014</v>
      </c>
      <c r="H93" s="227"/>
      <c r="I93" s="227">
        <v>1014</v>
      </c>
      <c r="J93" s="192"/>
    </row>
    <row r="94" spans="1:14" s="171" customFormat="1" ht="51" customHeight="1" x14ac:dyDescent="0.25">
      <c r="A94" s="212">
        <v>17</v>
      </c>
      <c r="B94" s="221" t="s">
        <v>837</v>
      </c>
      <c r="C94" s="232"/>
      <c r="D94" s="211" t="s">
        <v>145</v>
      </c>
      <c r="E94" s="211" t="s">
        <v>145</v>
      </c>
      <c r="F94" s="211"/>
      <c r="G94" s="223">
        <f>SUM(G95:G97)</f>
        <v>14175.9</v>
      </c>
      <c r="H94" s="223"/>
      <c r="I94" s="223">
        <f>SUM(I95:I97)</f>
        <v>14175.9</v>
      </c>
      <c r="J94" s="192"/>
    </row>
    <row r="95" spans="1:14" s="171" customFormat="1" ht="15.75" x14ac:dyDescent="0.25">
      <c r="A95" s="212"/>
      <c r="B95" s="225" t="s">
        <v>607</v>
      </c>
      <c r="C95" s="230" t="s">
        <v>608</v>
      </c>
      <c r="D95" s="210" t="s">
        <v>145</v>
      </c>
      <c r="E95" s="210" t="s">
        <v>145</v>
      </c>
      <c r="F95" s="210" t="s">
        <v>570</v>
      </c>
      <c r="G95" s="227">
        <f>SUM(H95:J95)</f>
        <v>5791.9</v>
      </c>
      <c r="H95" s="227"/>
      <c r="I95" s="227">
        <v>5791.9</v>
      </c>
      <c r="J95" s="192"/>
    </row>
    <row r="96" spans="1:14" s="171" customFormat="1" ht="15.75" x14ac:dyDescent="0.25">
      <c r="A96" s="212"/>
      <c r="B96" s="225" t="s">
        <v>68</v>
      </c>
      <c r="C96" s="230" t="s">
        <v>882</v>
      </c>
      <c r="D96" s="210" t="s">
        <v>145</v>
      </c>
      <c r="E96" s="210" t="s">
        <v>145</v>
      </c>
      <c r="F96" s="210" t="s">
        <v>512</v>
      </c>
      <c r="G96" s="227">
        <f>SUM(H96:J96)</f>
        <v>228.6</v>
      </c>
      <c r="H96" s="227"/>
      <c r="I96" s="227">
        <v>228.6</v>
      </c>
      <c r="J96" s="192"/>
    </row>
    <row r="97" spans="1:10" s="171" customFormat="1" ht="15.75" x14ac:dyDescent="0.25">
      <c r="A97" s="212"/>
      <c r="B97" s="225" t="s">
        <v>609</v>
      </c>
      <c r="C97" s="230" t="s">
        <v>608</v>
      </c>
      <c r="D97" s="210" t="s">
        <v>145</v>
      </c>
      <c r="E97" s="210" t="s">
        <v>145</v>
      </c>
      <c r="F97" s="210" t="s">
        <v>570</v>
      </c>
      <c r="G97" s="227">
        <f>SUM(H97:J97)</f>
        <v>8155.4</v>
      </c>
      <c r="H97" s="227"/>
      <c r="I97" s="227">
        <v>8155.4</v>
      </c>
      <c r="J97" s="192"/>
    </row>
    <row r="98" spans="1:10" s="171" customFormat="1" ht="34.5" customHeight="1" x14ac:dyDescent="0.25">
      <c r="A98" s="212">
        <v>18</v>
      </c>
      <c r="B98" s="221" t="s">
        <v>753</v>
      </c>
      <c r="C98" s="230"/>
      <c r="D98" s="211" t="s">
        <v>192</v>
      </c>
      <c r="E98" s="211" t="s">
        <v>130</v>
      </c>
      <c r="F98" s="210"/>
      <c r="G98" s="223">
        <f>G99+G100</f>
        <v>2738.9</v>
      </c>
      <c r="H98" s="223"/>
      <c r="I98" s="223">
        <f>I99+I100</f>
        <v>2738.9</v>
      </c>
      <c r="J98" s="192"/>
    </row>
    <row r="99" spans="1:10" s="171" customFormat="1" ht="15.75" x14ac:dyDescent="0.25">
      <c r="A99" s="212"/>
      <c r="B99" s="225" t="s">
        <v>68</v>
      </c>
      <c r="C99" s="230" t="s">
        <v>610</v>
      </c>
      <c r="D99" s="210" t="s">
        <v>192</v>
      </c>
      <c r="E99" s="210" t="s">
        <v>130</v>
      </c>
      <c r="F99" s="210" t="s">
        <v>512</v>
      </c>
      <c r="G99" s="227">
        <f>SUM(H99:J99)</f>
        <v>466</v>
      </c>
      <c r="H99" s="227"/>
      <c r="I99" s="227">
        <v>466</v>
      </c>
      <c r="J99" s="192"/>
    </row>
    <row r="100" spans="1:10" s="171" customFormat="1" ht="15.75" x14ac:dyDescent="0.25">
      <c r="A100" s="212"/>
      <c r="B100" s="225" t="s">
        <v>68</v>
      </c>
      <c r="C100" s="230" t="s">
        <v>610</v>
      </c>
      <c r="D100" s="210" t="s">
        <v>192</v>
      </c>
      <c r="E100" s="210" t="s">
        <v>130</v>
      </c>
      <c r="F100" s="210" t="s">
        <v>512</v>
      </c>
      <c r="G100" s="227">
        <f>SUM(H100:J100)</f>
        <v>2272.9</v>
      </c>
      <c r="H100" s="227"/>
      <c r="I100" s="227">
        <v>2272.9</v>
      </c>
      <c r="J100" s="192"/>
    </row>
    <row r="101" spans="1:10" s="171" customFormat="1" ht="37.5" customHeight="1" x14ac:dyDescent="0.25">
      <c r="A101" s="212">
        <v>19</v>
      </c>
      <c r="B101" s="221" t="s">
        <v>754</v>
      </c>
      <c r="C101" s="230"/>
      <c r="D101" s="211" t="s">
        <v>192</v>
      </c>
      <c r="E101" s="211" t="s">
        <v>130</v>
      </c>
      <c r="F101" s="210"/>
      <c r="G101" s="223">
        <f>G102</f>
        <v>275</v>
      </c>
      <c r="H101" s="223"/>
      <c r="I101" s="223">
        <f>I102</f>
        <v>275</v>
      </c>
      <c r="J101" s="223"/>
    </row>
    <row r="102" spans="1:10" s="171" customFormat="1" ht="15.75" x14ac:dyDescent="0.25">
      <c r="A102" s="212"/>
      <c r="B102" s="225" t="s">
        <v>68</v>
      </c>
      <c r="C102" s="230" t="s">
        <v>611</v>
      </c>
      <c r="D102" s="210" t="s">
        <v>192</v>
      </c>
      <c r="E102" s="210" t="s">
        <v>130</v>
      </c>
      <c r="F102" s="210" t="s">
        <v>512</v>
      </c>
      <c r="G102" s="227">
        <f>SUM(I102)</f>
        <v>275</v>
      </c>
      <c r="H102" s="227"/>
      <c r="I102" s="227">
        <v>275</v>
      </c>
      <c r="J102" s="227"/>
    </row>
    <row r="103" spans="1:10" s="171" customFormat="1" ht="33" customHeight="1" x14ac:dyDescent="0.25">
      <c r="A103" s="212">
        <v>20</v>
      </c>
      <c r="B103" s="221" t="s">
        <v>755</v>
      </c>
      <c r="C103" s="230"/>
      <c r="D103" s="211" t="s">
        <v>192</v>
      </c>
      <c r="E103" s="211" t="s">
        <v>130</v>
      </c>
      <c r="F103" s="210"/>
      <c r="G103" s="223">
        <f>G104</f>
        <v>190.4</v>
      </c>
      <c r="H103" s="223"/>
      <c r="I103" s="223">
        <f>I104</f>
        <v>190.4</v>
      </c>
      <c r="J103" s="223"/>
    </row>
    <row r="104" spans="1:10" s="171" customFormat="1" ht="15.75" x14ac:dyDescent="0.25">
      <c r="A104" s="212"/>
      <c r="B104" s="225" t="s">
        <v>68</v>
      </c>
      <c r="C104" s="230" t="s">
        <v>612</v>
      </c>
      <c r="D104" s="210" t="s">
        <v>192</v>
      </c>
      <c r="E104" s="210" t="s">
        <v>130</v>
      </c>
      <c r="F104" s="210" t="s">
        <v>512</v>
      </c>
      <c r="G104" s="227">
        <f>SUM(H104:J104)</f>
        <v>190.4</v>
      </c>
      <c r="H104" s="227"/>
      <c r="I104" s="227">
        <v>190.4</v>
      </c>
      <c r="J104" s="227"/>
    </row>
    <row r="105" spans="1:10" s="175" customFormat="1" ht="86.25" customHeight="1" x14ac:dyDescent="0.25">
      <c r="A105" s="212">
        <v>21</v>
      </c>
      <c r="B105" s="221" t="s">
        <v>885</v>
      </c>
      <c r="C105" s="214"/>
      <c r="D105" s="233" t="s">
        <v>168</v>
      </c>
      <c r="E105" s="233" t="s">
        <v>168</v>
      </c>
      <c r="F105" s="211"/>
      <c r="G105" s="223">
        <f>G107+G106+G108</f>
        <v>100637.3</v>
      </c>
      <c r="H105" s="223"/>
      <c r="I105" s="223">
        <f>I107+I106</f>
        <v>95636.800000000003</v>
      </c>
      <c r="J105" s="223">
        <f>J107+J106+J108</f>
        <v>5000.5</v>
      </c>
    </row>
    <row r="106" spans="1:10" s="175" customFormat="1" ht="15.75" x14ac:dyDescent="0.25">
      <c r="A106" s="212"/>
      <c r="B106" s="225" t="s">
        <v>613</v>
      </c>
      <c r="C106" s="230" t="s">
        <v>614</v>
      </c>
      <c r="D106" s="210" t="s">
        <v>168</v>
      </c>
      <c r="E106" s="210" t="s">
        <v>168</v>
      </c>
      <c r="F106" s="209" t="s">
        <v>512</v>
      </c>
      <c r="G106" s="227">
        <f>SUM(H106:J106)</f>
        <v>95636.800000000003</v>
      </c>
      <c r="H106" s="227"/>
      <c r="I106" s="227">
        <v>95636.800000000003</v>
      </c>
      <c r="J106" s="193"/>
    </row>
    <row r="107" spans="1:10" s="175" customFormat="1" ht="15.75" x14ac:dyDescent="0.25">
      <c r="A107" s="212"/>
      <c r="B107" s="225" t="s">
        <v>613</v>
      </c>
      <c r="C107" s="212" t="s">
        <v>827</v>
      </c>
      <c r="D107" s="234" t="s">
        <v>168</v>
      </c>
      <c r="E107" s="234" t="s">
        <v>168</v>
      </c>
      <c r="F107" s="210" t="s">
        <v>512</v>
      </c>
      <c r="G107" s="227">
        <f>SUM(H107:J107)</f>
        <v>5000.5</v>
      </c>
      <c r="H107" s="227"/>
      <c r="I107" s="227"/>
      <c r="J107" s="227">
        <v>5000.5</v>
      </c>
    </row>
    <row r="108" spans="1:10" s="175" customFormat="1" ht="15.75" hidden="1" x14ac:dyDescent="0.25">
      <c r="A108" s="212"/>
      <c r="B108" s="225" t="s">
        <v>598</v>
      </c>
      <c r="C108" s="212" t="s">
        <v>827</v>
      </c>
      <c r="D108" s="210" t="s">
        <v>168</v>
      </c>
      <c r="E108" s="209" t="s">
        <v>168</v>
      </c>
      <c r="F108" s="209" t="s">
        <v>512</v>
      </c>
      <c r="G108" s="227">
        <f>SUM(H108:J108)</f>
        <v>0</v>
      </c>
      <c r="H108" s="227"/>
      <c r="I108" s="227"/>
      <c r="J108" s="227"/>
    </row>
    <row r="109" spans="1:10" s="175" customFormat="1" ht="64.5" customHeight="1" x14ac:dyDescent="0.25">
      <c r="A109" s="212">
        <v>22</v>
      </c>
      <c r="B109" s="221" t="s">
        <v>845</v>
      </c>
      <c r="C109" s="214"/>
      <c r="D109" s="211"/>
      <c r="E109" s="207"/>
      <c r="F109" s="207"/>
      <c r="G109" s="223">
        <f>G111+G110+G112+G113</f>
        <v>126998.40000000001</v>
      </c>
      <c r="H109" s="223"/>
      <c r="I109" s="223">
        <f>I111+I110+I112+I113</f>
        <v>116085.3</v>
      </c>
      <c r="J109" s="223">
        <f>J111+J110+J112</f>
        <v>10913.1</v>
      </c>
    </row>
    <row r="110" spans="1:10" s="175" customFormat="1" ht="15.75" x14ac:dyDescent="0.25">
      <c r="A110" s="212"/>
      <c r="B110" s="225" t="s">
        <v>598</v>
      </c>
      <c r="C110" s="230" t="s">
        <v>615</v>
      </c>
      <c r="D110" s="210" t="s">
        <v>147</v>
      </c>
      <c r="E110" s="209" t="s">
        <v>132</v>
      </c>
      <c r="F110" s="209" t="s">
        <v>512</v>
      </c>
      <c r="G110" s="227">
        <f t="shared" ref="G110:G120" si="13">SUM(H110:J110)</f>
        <v>114417.3</v>
      </c>
      <c r="H110" s="227"/>
      <c r="I110" s="227">
        <v>114417.3</v>
      </c>
      <c r="J110" s="227"/>
    </row>
    <row r="111" spans="1:10" s="175" customFormat="1" ht="15.75" x14ac:dyDescent="0.25">
      <c r="A111" s="212"/>
      <c r="B111" s="225" t="s">
        <v>598</v>
      </c>
      <c r="C111" s="212" t="s">
        <v>616</v>
      </c>
      <c r="D111" s="210" t="s">
        <v>147</v>
      </c>
      <c r="E111" s="209" t="s">
        <v>132</v>
      </c>
      <c r="F111" s="209" t="s">
        <v>512</v>
      </c>
      <c r="G111" s="227">
        <f t="shared" si="13"/>
        <v>10825.1</v>
      </c>
      <c r="H111" s="227"/>
      <c r="I111" s="227"/>
      <c r="J111" s="227">
        <v>10825.1</v>
      </c>
    </row>
    <row r="112" spans="1:10" s="175" customFormat="1" ht="15.75" x14ac:dyDescent="0.25">
      <c r="A112" s="212"/>
      <c r="B112" s="225" t="s">
        <v>103</v>
      </c>
      <c r="C112" s="212" t="s">
        <v>616</v>
      </c>
      <c r="D112" s="210" t="s">
        <v>145</v>
      </c>
      <c r="E112" s="209" t="s">
        <v>132</v>
      </c>
      <c r="F112" s="209" t="s">
        <v>578</v>
      </c>
      <c r="G112" s="227">
        <f>SUM(H112:J112)</f>
        <v>88</v>
      </c>
      <c r="H112" s="227"/>
      <c r="I112" s="227"/>
      <c r="J112" s="227">
        <v>88</v>
      </c>
    </row>
    <row r="113" spans="1:10" s="175" customFormat="1" ht="15.75" x14ac:dyDescent="0.25">
      <c r="A113" s="212"/>
      <c r="B113" s="225" t="s">
        <v>103</v>
      </c>
      <c r="C113" s="212" t="s">
        <v>615</v>
      </c>
      <c r="D113" s="210" t="s">
        <v>145</v>
      </c>
      <c r="E113" s="209" t="s">
        <v>132</v>
      </c>
      <c r="F113" s="209" t="s">
        <v>578</v>
      </c>
      <c r="G113" s="227">
        <f>SUM(H113:J113)</f>
        <v>1668</v>
      </c>
      <c r="H113" s="227"/>
      <c r="I113" s="227">
        <v>1668</v>
      </c>
      <c r="J113" s="227"/>
    </row>
    <row r="114" spans="1:10" s="175" customFormat="1" ht="51.75" customHeight="1" x14ac:dyDescent="0.25">
      <c r="A114" s="212">
        <v>23</v>
      </c>
      <c r="B114" s="321" t="s">
        <v>830</v>
      </c>
      <c r="C114" s="264"/>
      <c r="D114" s="211" t="s">
        <v>139</v>
      </c>
      <c r="E114" s="207" t="s">
        <v>130</v>
      </c>
      <c r="F114" s="207"/>
      <c r="G114" s="223">
        <f>SUM(H114:J114)</f>
        <v>34002</v>
      </c>
      <c r="H114" s="223"/>
      <c r="I114" s="223">
        <f>SUM(I115+I119+I117+I120+I116)</f>
        <v>30984.799999999999</v>
      </c>
      <c r="J114" s="223">
        <f>SUM(J115+J119+J117+J120+J118)</f>
        <v>3017.2</v>
      </c>
    </row>
    <row r="115" spans="1:10" s="175" customFormat="1" ht="15.75" x14ac:dyDescent="0.25">
      <c r="A115" s="212"/>
      <c r="B115" s="225" t="s">
        <v>598</v>
      </c>
      <c r="C115" s="212" t="s">
        <v>757</v>
      </c>
      <c r="D115" s="210" t="s">
        <v>139</v>
      </c>
      <c r="E115" s="209" t="s">
        <v>134</v>
      </c>
      <c r="F115" s="209" t="s">
        <v>512</v>
      </c>
      <c r="G115" s="227">
        <f t="shared" si="13"/>
        <v>9072.2000000000007</v>
      </c>
      <c r="H115" s="227"/>
      <c r="I115" s="227">
        <v>9072.2000000000007</v>
      </c>
      <c r="J115" s="227"/>
    </row>
    <row r="116" spans="1:10" s="175" customFormat="1" ht="15.75" x14ac:dyDescent="0.25">
      <c r="A116" s="212"/>
      <c r="B116" s="225" t="s">
        <v>598</v>
      </c>
      <c r="C116" s="212" t="s">
        <v>757</v>
      </c>
      <c r="D116" s="210" t="s">
        <v>137</v>
      </c>
      <c r="E116" s="209" t="s">
        <v>168</v>
      </c>
      <c r="F116" s="209" t="s">
        <v>512</v>
      </c>
      <c r="G116" s="227">
        <f t="shared" si="13"/>
        <v>9072.2000000000007</v>
      </c>
      <c r="H116" s="227"/>
      <c r="I116" s="227">
        <v>9072.2000000000007</v>
      </c>
      <c r="J116" s="227"/>
    </row>
    <row r="117" spans="1:10" s="175" customFormat="1" ht="15.75" x14ac:dyDescent="0.25">
      <c r="A117" s="212"/>
      <c r="B117" s="225" t="s">
        <v>598</v>
      </c>
      <c r="C117" s="212" t="s">
        <v>831</v>
      </c>
      <c r="D117" s="210" t="s">
        <v>139</v>
      </c>
      <c r="E117" s="209" t="s">
        <v>134</v>
      </c>
      <c r="F117" s="209" t="s">
        <v>512</v>
      </c>
      <c r="G117" s="227">
        <f t="shared" si="13"/>
        <v>1008</v>
      </c>
      <c r="H117" s="227"/>
      <c r="I117" s="227"/>
      <c r="J117" s="227">
        <v>1008</v>
      </c>
    </row>
    <row r="118" spans="1:10" s="175" customFormat="1" ht="15.75" x14ac:dyDescent="0.25">
      <c r="A118" s="212"/>
      <c r="B118" s="225" t="s">
        <v>598</v>
      </c>
      <c r="C118" s="212" t="s">
        <v>838</v>
      </c>
      <c r="D118" s="210" t="s">
        <v>137</v>
      </c>
      <c r="E118" s="209" t="s">
        <v>168</v>
      </c>
      <c r="F118" s="209" t="s">
        <v>512</v>
      </c>
      <c r="G118" s="227">
        <f t="shared" si="13"/>
        <v>1008.1</v>
      </c>
      <c r="H118" s="227"/>
      <c r="I118" s="227"/>
      <c r="J118" s="227">
        <v>1008.1</v>
      </c>
    </row>
    <row r="119" spans="1:10" s="175" customFormat="1" ht="15.75" x14ac:dyDescent="0.25">
      <c r="A119" s="212"/>
      <c r="B119" s="225" t="s">
        <v>68</v>
      </c>
      <c r="C119" s="212" t="s">
        <v>757</v>
      </c>
      <c r="D119" s="210" t="s">
        <v>139</v>
      </c>
      <c r="E119" s="209" t="s">
        <v>130</v>
      </c>
      <c r="F119" s="209" t="s">
        <v>512</v>
      </c>
      <c r="G119" s="227">
        <f t="shared" si="13"/>
        <v>12840.4</v>
      </c>
      <c r="H119" s="227"/>
      <c r="I119" s="606">
        <v>12840.4</v>
      </c>
      <c r="J119" s="606"/>
    </row>
    <row r="120" spans="1:10" s="175" customFormat="1" ht="15.75" x14ac:dyDescent="0.25">
      <c r="A120" s="212"/>
      <c r="B120" s="225" t="s">
        <v>68</v>
      </c>
      <c r="C120" s="212" t="s">
        <v>831</v>
      </c>
      <c r="D120" s="210" t="s">
        <v>139</v>
      </c>
      <c r="E120" s="209" t="s">
        <v>130</v>
      </c>
      <c r="F120" s="209" t="s">
        <v>512</v>
      </c>
      <c r="G120" s="227">
        <f t="shared" si="13"/>
        <v>1001.1</v>
      </c>
      <c r="H120" s="227"/>
      <c r="I120" s="606"/>
      <c r="J120" s="606">
        <v>1001.1</v>
      </c>
    </row>
    <row r="121" spans="1:10" s="175" customFormat="1" ht="30" customHeight="1" x14ac:dyDescent="0.25">
      <c r="A121" s="212">
        <v>24</v>
      </c>
      <c r="B121" s="321" t="s">
        <v>806</v>
      </c>
      <c r="C121" s="264"/>
      <c r="D121" s="211" t="s">
        <v>145</v>
      </c>
      <c r="E121" s="207" t="s">
        <v>145</v>
      </c>
      <c r="F121" s="207"/>
      <c r="G121" s="223">
        <f>H121+I121+J121</f>
        <v>143.5</v>
      </c>
      <c r="H121" s="223"/>
      <c r="I121" s="607">
        <f>I122</f>
        <v>143.5</v>
      </c>
      <c r="J121" s="607">
        <f>J122</f>
        <v>0</v>
      </c>
    </row>
    <row r="122" spans="1:10" s="175" customFormat="1" ht="18.75" customHeight="1" x14ac:dyDescent="0.25">
      <c r="A122" s="212"/>
      <c r="B122" s="225" t="s">
        <v>609</v>
      </c>
      <c r="C122" s="230" t="s">
        <v>807</v>
      </c>
      <c r="D122" s="210" t="s">
        <v>145</v>
      </c>
      <c r="E122" s="209" t="s">
        <v>145</v>
      </c>
      <c r="F122" s="209" t="s">
        <v>570</v>
      </c>
      <c r="G122" s="227">
        <f t="shared" ref="G122" si="14">SUM(H122:J122)</f>
        <v>143.5</v>
      </c>
      <c r="H122" s="227"/>
      <c r="I122" s="606">
        <v>143.5</v>
      </c>
      <c r="J122" s="606"/>
    </row>
    <row r="123" spans="1:10" s="175" customFormat="1" ht="69" customHeight="1" x14ac:dyDescent="0.25">
      <c r="A123" s="212">
        <v>25</v>
      </c>
      <c r="B123" s="221" t="s">
        <v>840</v>
      </c>
      <c r="C123" s="230"/>
      <c r="D123" s="211"/>
      <c r="E123" s="207"/>
      <c r="F123" s="209"/>
      <c r="G123" s="223">
        <f t="shared" ref="G123:G129" si="15">H123+I123+J123</f>
        <v>56049.2</v>
      </c>
      <c r="H123" s="227"/>
      <c r="I123" s="607">
        <f>I124+I125</f>
        <v>49196</v>
      </c>
      <c r="J123" s="607">
        <f>J124+J125+J126</f>
        <v>6853.2</v>
      </c>
    </row>
    <row r="124" spans="1:10" s="175" customFormat="1" ht="15.75" x14ac:dyDescent="0.25">
      <c r="A124" s="212"/>
      <c r="B124" s="225" t="s">
        <v>598</v>
      </c>
      <c r="C124" s="230" t="s">
        <v>669</v>
      </c>
      <c r="D124" s="210" t="s">
        <v>192</v>
      </c>
      <c r="E124" s="209" t="s">
        <v>130</v>
      </c>
      <c r="F124" s="209" t="s">
        <v>512</v>
      </c>
      <c r="G124" s="227">
        <f t="shared" si="15"/>
        <v>49196</v>
      </c>
      <c r="H124" s="223"/>
      <c r="I124" s="606">
        <v>49196</v>
      </c>
      <c r="J124" s="607"/>
    </row>
    <row r="125" spans="1:10" s="175" customFormat="1" ht="15.75" x14ac:dyDescent="0.25">
      <c r="A125" s="212"/>
      <c r="B125" s="225" t="s">
        <v>598</v>
      </c>
      <c r="C125" s="230" t="s">
        <v>805</v>
      </c>
      <c r="D125" s="210" t="s">
        <v>192</v>
      </c>
      <c r="E125" s="209" t="s">
        <v>130</v>
      </c>
      <c r="F125" s="209" t="s">
        <v>512</v>
      </c>
      <c r="G125" s="227">
        <f t="shared" si="15"/>
        <v>5353.2</v>
      </c>
      <c r="H125" s="223"/>
      <c r="I125" s="607"/>
      <c r="J125" s="606">
        <v>5353.2</v>
      </c>
    </row>
    <row r="126" spans="1:10" s="175" customFormat="1" ht="15.75" x14ac:dyDescent="0.25">
      <c r="A126" s="212"/>
      <c r="B126" s="225" t="s">
        <v>598</v>
      </c>
      <c r="C126" s="230" t="s">
        <v>805</v>
      </c>
      <c r="D126" s="210" t="s">
        <v>145</v>
      </c>
      <c r="E126" s="209" t="s">
        <v>132</v>
      </c>
      <c r="F126" s="209" t="s">
        <v>512</v>
      </c>
      <c r="G126" s="227">
        <f t="shared" si="15"/>
        <v>1500</v>
      </c>
      <c r="H126" s="223"/>
      <c r="I126" s="607"/>
      <c r="J126" s="606">
        <v>1500</v>
      </c>
    </row>
    <row r="127" spans="1:10" s="175" customFormat="1" ht="31.5" x14ac:dyDescent="0.25">
      <c r="A127" s="212">
        <v>25</v>
      </c>
      <c r="B127" s="221" t="s">
        <v>851</v>
      </c>
      <c r="C127" s="230"/>
      <c r="D127" s="211"/>
      <c r="E127" s="207"/>
      <c r="F127" s="209"/>
      <c r="G127" s="223">
        <f t="shared" ref="G127:H127" si="16">SUM(G128:G130)</f>
        <v>4071</v>
      </c>
      <c r="H127" s="223">
        <f t="shared" si="16"/>
        <v>281.7</v>
      </c>
      <c r="I127" s="607">
        <f>SUM(I128:I130)</f>
        <v>3619</v>
      </c>
      <c r="J127" s="607">
        <f>SUM(J128:J130)</f>
        <v>170.3</v>
      </c>
    </row>
    <row r="128" spans="1:10" s="175" customFormat="1" ht="15.75" x14ac:dyDescent="0.25">
      <c r="A128" s="212"/>
      <c r="B128" s="225" t="s">
        <v>71</v>
      </c>
      <c r="C128" s="230" t="s">
        <v>852</v>
      </c>
      <c r="D128" s="210" t="s">
        <v>196</v>
      </c>
      <c r="E128" s="209" t="s">
        <v>134</v>
      </c>
      <c r="F128" s="209" t="s">
        <v>563</v>
      </c>
      <c r="G128" s="227">
        <f t="shared" si="15"/>
        <v>3619</v>
      </c>
      <c r="H128" s="223"/>
      <c r="I128" s="606">
        <v>3619</v>
      </c>
      <c r="J128" s="607"/>
    </row>
    <row r="129" spans="1:10" s="175" customFormat="1" ht="15.75" x14ac:dyDescent="0.25">
      <c r="A129" s="212"/>
      <c r="B129" s="225" t="s">
        <v>71</v>
      </c>
      <c r="C129" s="230" t="s">
        <v>853</v>
      </c>
      <c r="D129" s="210" t="s">
        <v>196</v>
      </c>
      <c r="E129" s="209" t="s">
        <v>134</v>
      </c>
      <c r="F129" s="209" t="s">
        <v>563</v>
      </c>
      <c r="G129" s="227">
        <f t="shared" si="15"/>
        <v>281.7</v>
      </c>
      <c r="H129" s="606">
        <v>281.7</v>
      </c>
      <c r="I129" s="607"/>
      <c r="J129" s="606"/>
    </row>
    <row r="130" spans="1:10" s="175" customFormat="1" ht="15.75" x14ac:dyDescent="0.25">
      <c r="A130" s="212"/>
      <c r="B130" s="225" t="s">
        <v>71</v>
      </c>
      <c r="C130" s="212" t="s">
        <v>825</v>
      </c>
      <c r="D130" s="210" t="s">
        <v>196</v>
      </c>
      <c r="E130" s="209" t="s">
        <v>134</v>
      </c>
      <c r="F130" s="209" t="s">
        <v>563</v>
      </c>
      <c r="G130" s="227">
        <f>SUM(H130:J130)</f>
        <v>170.3</v>
      </c>
      <c r="H130" s="603"/>
      <c r="I130" s="606"/>
      <c r="J130" s="606">
        <v>170.3</v>
      </c>
    </row>
    <row r="131" spans="1:10" s="175" customFormat="1" ht="15.75" x14ac:dyDescent="0.25">
      <c r="A131" s="212"/>
      <c r="B131" s="221" t="s">
        <v>617</v>
      </c>
      <c r="C131" s="235"/>
      <c r="D131" s="236"/>
      <c r="E131" s="237"/>
      <c r="F131" s="237"/>
      <c r="G131" s="223">
        <f>SUM(H131:J131)</f>
        <v>1146202.8000000003</v>
      </c>
      <c r="H131" s="223">
        <f>H11+H14+H17+H21+H24+H29+H35+H45+H49+H58+H63+H69+H80+H85+H88+H94+H98+H101+H103+H105+H109+H114+H121+H123+H127</f>
        <v>7502.5999999999995</v>
      </c>
      <c r="I131" s="223">
        <f>I11+I14+I17+I21+I24+I29+I35+I45+I49+I58+I63+I69+I80+I85+I88+I94+I98+I101+I103+I105+I109+I114+I121+I123+I127+I90+I56+I32+I92</f>
        <v>957255.7000000003</v>
      </c>
      <c r="J131" s="223">
        <f>J11+J14+J17+J21+J24+J29+J35+J45+J49+J58+J63+J69+J80+J85+J88+J94+J98+J101+J103+J105+J109+J114+J121+J123+J127+J32</f>
        <v>181444.50000000003</v>
      </c>
    </row>
    <row r="132" spans="1:10" ht="15.75" x14ac:dyDescent="0.25">
      <c r="A132" s="658" t="s">
        <v>618</v>
      </c>
      <c r="B132" s="659"/>
      <c r="C132" s="659"/>
      <c r="D132" s="659"/>
      <c r="E132" s="659"/>
      <c r="F132" s="659"/>
      <c r="G132" s="659"/>
      <c r="H132" s="659"/>
      <c r="I132" s="659"/>
      <c r="J132" s="659"/>
    </row>
    <row r="133" spans="1:10" s="220" customFormat="1" ht="51" customHeight="1" x14ac:dyDescent="0.2">
      <c r="A133" s="234" t="s">
        <v>589</v>
      </c>
      <c r="B133" s="238" t="s">
        <v>759</v>
      </c>
      <c r="C133" s="239"/>
      <c r="D133" s="240"/>
      <c r="E133" s="240"/>
      <c r="F133" s="239"/>
      <c r="G133" s="241">
        <f>SUM(H133:J133)</f>
        <v>4799.3999999999996</v>
      </c>
      <c r="H133" s="241"/>
      <c r="I133" s="242"/>
      <c r="J133" s="241">
        <f>J134+J136+J135</f>
        <v>4799.3999999999996</v>
      </c>
    </row>
    <row r="134" spans="1:10" s="220" customFormat="1" ht="22.5" customHeight="1" x14ac:dyDescent="0.2">
      <c r="A134" s="234"/>
      <c r="B134" s="243" t="s">
        <v>71</v>
      </c>
      <c r="C134" s="239" t="s">
        <v>619</v>
      </c>
      <c r="D134" s="239" t="s">
        <v>130</v>
      </c>
      <c r="E134" s="239" t="s">
        <v>151</v>
      </c>
      <c r="F134" s="239" t="s">
        <v>563</v>
      </c>
      <c r="G134" s="244">
        <f>SUM(H134:J134)</f>
        <v>3699.4</v>
      </c>
      <c r="H134" s="244"/>
      <c r="I134" s="242"/>
      <c r="J134" s="244">
        <v>3699.4</v>
      </c>
    </row>
    <row r="135" spans="1:10" s="220" customFormat="1" ht="20.25" customHeight="1" x14ac:dyDescent="0.25">
      <c r="A135" s="234"/>
      <c r="B135" s="225" t="s">
        <v>613</v>
      </c>
      <c r="C135" s="239" t="s">
        <v>619</v>
      </c>
      <c r="D135" s="239" t="s">
        <v>130</v>
      </c>
      <c r="E135" s="239" t="s">
        <v>151</v>
      </c>
      <c r="F135" s="239" t="s">
        <v>512</v>
      </c>
      <c r="G135" s="244">
        <f>SUM(H135:J135)</f>
        <v>1000</v>
      </c>
      <c r="H135" s="244"/>
      <c r="I135" s="242"/>
      <c r="J135" s="244">
        <v>1000</v>
      </c>
    </row>
    <row r="136" spans="1:10" ht="17.25" customHeight="1" x14ac:dyDescent="0.25">
      <c r="A136" s="441"/>
      <c r="B136" s="243" t="s">
        <v>71</v>
      </c>
      <c r="C136" s="231" t="s">
        <v>619</v>
      </c>
      <c r="D136" s="210" t="s">
        <v>137</v>
      </c>
      <c r="E136" s="209" t="s">
        <v>201</v>
      </c>
      <c r="F136" s="209" t="s">
        <v>563</v>
      </c>
      <c r="G136" s="227">
        <f>SUM(H136:J136)</f>
        <v>100</v>
      </c>
      <c r="H136" s="227"/>
      <c r="I136" s="224"/>
      <c r="J136" s="227">
        <v>100</v>
      </c>
    </row>
    <row r="137" spans="1:10" ht="45.75" customHeight="1" x14ac:dyDescent="0.25">
      <c r="A137" s="441">
        <v>2</v>
      </c>
      <c r="B137" s="245" t="s">
        <v>620</v>
      </c>
      <c r="C137" s="246"/>
      <c r="D137" s="207" t="s">
        <v>134</v>
      </c>
      <c r="E137" s="207" t="s">
        <v>132</v>
      </c>
      <c r="F137" s="207"/>
      <c r="G137" s="223">
        <f>SUM(G138+G141)</f>
        <v>500</v>
      </c>
      <c r="H137" s="223"/>
      <c r="I137" s="224"/>
      <c r="J137" s="223">
        <f>SUM(J138+J141)</f>
        <v>500</v>
      </c>
    </row>
    <row r="138" spans="1:10" s="229" customFormat="1" ht="15.75" customHeight="1" x14ac:dyDescent="0.25">
      <c r="A138" s="441"/>
      <c r="B138" s="247" t="s">
        <v>590</v>
      </c>
      <c r="C138" s="248" t="s">
        <v>621</v>
      </c>
      <c r="D138" s="209" t="s">
        <v>134</v>
      </c>
      <c r="E138" s="209" t="s">
        <v>132</v>
      </c>
      <c r="F138" s="209" t="s">
        <v>512</v>
      </c>
      <c r="G138" s="227">
        <f>SUM(H138:J138)</f>
        <v>362.1</v>
      </c>
      <c r="H138" s="227"/>
      <c r="I138" s="228"/>
      <c r="J138" s="227">
        <v>362.1</v>
      </c>
    </row>
    <row r="139" spans="1:10" s="229" customFormat="1" ht="34.5" hidden="1" customHeight="1" x14ac:dyDescent="0.25">
      <c r="A139" s="441">
        <v>3</v>
      </c>
      <c r="B139" s="249"/>
      <c r="C139" s="248" t="s">
        <v>911</v>
      </c>
      <c r="D139" s="209" t="s">
        <v>134</v>
      </c>
      <c r="E139" s="209" t="s">
        <v>132</v>
      </c>
      <c r="F139" s="207"/>
      <c r="G139" s="227">
        <f t="shared" ref="G139:G141" si="17">SUM(H139:J139)</f>
        <v>0</v>
      </c>
      <c r="H139" s="223"/>
      <c r="I139" s="228"/>
      <c r="J139" s="223"/>
    </row>
    <row r="140" spans="1:10" s="229" customFormat="1" ht="16.5" hidden="1" customHeight="1" x14ac:dyDescent="0.25">
      <c r="A140" s="441"/>
      <c r="B140" s="247"/>
      <c r="C140" s="248" t="s">
        <v>912</v>
      </c>
      <c r="D140" s="209" t="s">
        <v>134</v>
      </c>
      <c r="E140" s="209" t="s">
        <v>132</v>
      </c>
      <c r="F140" s="209"/>
      <c r="G140" s="227">
        <f t="shared" si="17"/>
        <v>0</v>
      </c>
      <c r="H140" s="227"/>
      <c r="I140" s="228"/>
      <c r="J140" s="227"/>
    </row>
    <row r="141" spans="1:10" s="229" customFormat="1" ht="16.5" customHeight="1" x14ac:dyDescent="0.25">
      <c r="A141" s="441"/>
      <c r="B141" s="247" t="s">
        <v>601</v>
      </c>
      <c r="C141" s="248" t="s">
        <v>621</v>
      </c>
      <c r="D141" s="209" t="s">
        <v>134</v>
      </c>
      <c r="E141" s="209" t="s">
        <v>132</v>
      </c>
      <c r="F141" s="209" t="s">
        <v>570</v>
      </c>
      <c r="G141" s="227">
        <f t="shared" si="17"/>
        <v>137.9</v>
      </c>
      <c r="H141" s="227"/>
      <c r="I141" s="228"/>
      <c r="J141" s="227">
        <v>137.9</v>
      </c>
    </row>
    <row r="142" spans="1:10" s="256" customFormat="1" ht="31.5" customHeight="1" x14ac:dyDescent="0.25">
      <c r="A142" s="443">
        <v>3</v>
      </c>
      <c r="B142" s="250" t="s">
        <v>764</v>
      </c>
      <c r="C142" s="251"/>
      <c r="D142" s="252" t="s">
        <v>134</v>
      </c>
      <c r="E142" s="252" t="s">
        <v>168</v>
      </c>
      <c r="F142" s="253"/>
      <c r="G142" s="254">
        <f>G143</f>
        <v>100</v>
      </c>
      <c r="H142" s="254"/>
      <c r="I142" s="255"/>
      <c r="J142" s="254">
        <f>J143</f>
        <v>100</v>
      </c>
    </row>
    <row r="143" spans="1:10" s="256" customFormat="1" ht="18.75" customHeight="1" x14ac:dyDescent="0.25">
      <c r="A143" s="443"/>
      <c r="B143" s="257" t="s">
        <v>68</v>
      </c>
      <c r="C143" s="251" t="s">
        <v>623</v>
      </c>
      <c r="D143" s="253" t="s">
        <v>134</v>
      </c>
      <c r="E143" s="253" t="s">
        <v>168</v>
      </c>
      <c r="F143" s="253" t="s">
        <v>512</v>
      </c>
      <c r="G143" s="258">
        <f>SUM(H143:J143)</f>
        <v>100</v>
      </c>
      <c r="H143" s="258"/>
      <c r="I143" s="255"/>
      <c r="J143" s="258">
        <v>100</v>
      </c>
    </row>
    <row r="144" spans="1:10" s="261" customFormat="1" ht="34.5" customHeight="1" x14ac:dyDescent="0.25">
      <c r="A144" s="251">
        <v>4</v>
      </c>
      <c r="B144" s="250" t="s">
        <v>841</v>
      </c>
      <c r="C144" s="232"/>
      <c r="D144" s="259" t="s">
        <v>134</v>
      </c>
      <c r="E144" s="259" t="s">
        <v>168</v>
      </c>
      <c r="F144" s="259"/>
      <c r="G144" s="223">
        <f>G145+G146</f>
        <v>4800</v>
      </c>
      <c r="H144" s="223"/>
      <c r="I144" s="260"/>
      <c r="J144" s="223">
        <f>J145+J146</f>
        <v>4800</v>
      </c>
    </row>
    <row r="145" spans="1:11" s="261" customFormat="1" ht="15.75" customHeight="1" x14ac:dyDescent="0.25">
      <c r="A145" s="251"/>
      <c r="B145" s="257" t="s">
        <v>68</v>
      </c>
      <c r="C145" s="230" t="s">
        <v>624</v>
      </c>
      <c r="D145" s="262" t="s">
        <v>134</v>
      </c>
      <c r="E145" s="262" t="s">
        <v>168</v>
      </c>
      <c r="F145" s="262" t="s">
        <v>512</v>
      </c>
      <c r="G145" s="227">
        <f>SUM(H145:J145)</f>
        <v>3713.1</v>
      </c>
      <c r="H145" s="227"/>
      <c r="I145" s="260"/>
      <c r="J145" s="227">
        <v>3713.1</v>
      </c>
    </row>
    <row r="146" spans="1:11" s="261" customFormat="1" ht="17.25" customHeight="1" x14ac:dyDescent="0.25">
      <c r="A146" s="251"/>
      <c r="B146" s="225" t="s">
        <v>598</v>
      </c>
      <c r="C146" s="230" t="s">
        <v>930</v>
      </c>
      <c r="D146" s="262" t="s">
        <v>134</v>
      </c>
      <c r="E146" s="262" t="s">
        <v>168</v>
      </c>
      <c r="F146" s="262" t="s">
        <v>512</v>
      </c>
      <c r="G146" s="227">
        <f>SUM(H146:J146)</f>
        <v>1086.9000000000001</v>
      </c>
      <c r="H146" s="227"/>
      <c r="I146" s="260"/>
      <c r="J146" s="227">
        <v>1086.9000000000001</v>
      </c>
    </row>
    <row r="147" spans="1:11" s="261" customFormat="1" ht="11.25" hidden="1" customHeight="1" x14ac:dyDescent="0.25">
      <c r="A147" s="251"/>
      <c r="B147" s="257"/>
      <c r="C147" s="230"/>
      <c r="D147" s="262"/>
      <c r="E147" s="262"/>
      <c r="F147" s="262"/>
      <c r="G147" s="227"/>
      <c r="H147" s="227"/>
      <c r="I147" s="260"/>
      <c r="J147" s="227"/>
    </row>
    <row r="148" spans="1:11" ht="35.25" customHeight="1" x14ac:dyDescent="0.25">
      <c r="A148" s="441">
        <v>5</v>
      </c>
      <c r="B148" s="221" t="s">
        <v>625</v>
      </c>
      <c r="C148" s="222"/>
      <c r="D148" s="211" t="s">
        <v>137</v>
      </c>
      <c r="E148" s="207" t="s">
        <v>196</v>
      </c>
      <c r="F148" s="207"/>
      <c r="G148" s="223">
        <f>SUM(G149+G150+G151)</f>
        <v>5653.0999999999995</v>
      </c>
      <c r="H148" s="223"/>
      <c r="I148" s="224"/>
      <c r="J148" s="223">
        <f>SUM(J149+J150+J151)</f>
        <v>5653.0999999999995</v>
      </c>
    </row>
    <row r="149" spans="1:11" ht="17.25" customHeight="1" x14ac:dyDescent="0.25">
      <c r="A149" s="441"/>
      <c r="B149" s="225" t="s">
        <v>590</v>
      </c>
      <c r="C149" s="231" t="s">
        <v>626</v>
      </c>
      <c r="D149" s="210" t="s">
        <v>137</v>
      </c>
      <c r="E149" s="209" t="s">
        <v>196</v>
      </c>
      <c r="F149" s="209" t="s">
        <v>512</v>
      </c>
      <c r="G149" s="227">
        <f>SUM(H149:J149)</f>
        <v>5285.7</v>
      </c>
      <c r="H149" s="227"/>
      <c r="I149" s="224"/>
      <c r="J149" s="227">
        <v>5285.7</v>
      </c>
    </row>
    <row r="150" spans="1:11" ht="18" customHeight="1" x14ac:dyDescent="0.25">
      <c r="A150" s="441"/>
      <c r="B150" s="225" t="s">
        <v>609</v>
      </c>
      <c r="C150" s="231" t="s">
        <v>626</v>
      </c>
      <c r="D150" s="210" t="s">
        <v>137</v>
      </c>
      <c r="E150" s="209" t="s">
        <v>196</v>
      </c>
      <c r="F150" s="209" t="s">
        <v>570</v>
      </c>
      <c r="G150" s="227">
        <f>SUM(H150:J150)</f>
        <v>261.5</v>
      </c>
      <c r="H150" s="227"/>
      <c r="I150" s="224"/>
      <c r="J150" s="227">
        <v>261.5</v>
      </c>
    </row>
    <row r="151" spans="1:11" ht="18" customHeight="1" x14ac:dyDescent="0.25">
      <c r="A151" s="441"/>
      <c r="B151" s="225" t="s">
        <v>71</v>
      </c>
      <c r="C151" s="231" t="s">
        <v>925</v>
      </c>
      <c r="D151" s="210" t="s">
        <v>137</v>
      </c>
      <c r="E151" s="209" t="s">
        <v>196</v>
      </c>
      <c r="F151" s="209" t="s">
        <v>563</v>
      </c>
      <c r="G151" s="227">
        <f>SUM(H151:J151)</f>
        <v>105.9</v>
      </c>
      <c r="H151" s="227"/>
      <c r="I151" s="228"/>
      <c r="J151" s="227">
        <v>105.9</v>
      </c>
    </row>
    <row r="152" spans="1:11" s="229" customFormat="1" ht="19.5" hidden="1" customHeight="1" x14ac:dyDescent="0.25">
      <c r="A152" s="441"/>
      <c r="B152" s="225"/>
      <c r="C152" s="231"/>
      <c r="D152" s="210" t="s">
        <v>137</v>
      </c>
      <c r="E152" s="209" t="s">
        <v>196</v>
      </c>
      <c r="F152" s="209"/>
      <c r="G152" s="227"/>
      <c r="H152" s="227"/>
      <c r="I152" s="228"/>
      <c r="J152" s="227"/>
    </row>
    <row r="153" spans="1:11" s="229" customFormat="1" ht="47.25" x14ac:dyDescent="0.25">
      <c r="A153" s="441">
        <v>8</v>
      </c>
      <c r="B153" s="221" t="s">
        <v>629</v>
      </c>
      <c r="C153" s="231"/>
      <c r="D153" s="211" t="s">
        <v>137</v>
      </c>
      <c r="E153" s="207" t="s">
        <v>201</v>
      </c>
      <c r="F153" s="209"/>
      <c r="G153" s="223">
        <f>SUM(G154)</f>
        <v>397.3</v>
      </c>
      <c r="H153" s="223"/>
      <c r="I153" s="228"/>
      <c r="J153" s="223">
        <f>SUM(J154)</f>
        <v>397.3</v>
      </c>
    </row>
    <row r="154" spans="1:11" s="229" customFormat="1" ht="15.75" x14ac:dyDescent="0.25">
      <c r="A154" s="441"/>
      <c r="B154" s="225" t="s">
        <v>598</v>
      </c>
      <c r="C154" s="231" t="s">
        <v>670</v>
      </c>
      <c r="D154" s="210" t="s">
        <v>137</v>
      </c>
      <c r="E154" s="209" t="s">
        <v>201</v>
      </c>
      <c r="F154" s="209" t="s">
        <v>512</v>
      </c>
      <c r="G154" s="227">
        <f>SUM(H154:J154)</f>
        <v>397.3</v>
      </c>
      <c r="H154" s="227"/>
      <c r="I154" s="228"/>
      <c r="J154" s="609">
        <v>397.3</v>
      </c>
    </row>
    <row r="155" spans="1:11" ht="47.25" x14ac:dyDescent="0.25">
      <c r="A155" s="441">
        <v>9</v>
      </c>
      <c r="B155" s="321" t="s">
        <v>767</v>
      </c>
      <c r="C155" s="222"/>
      <c r="D155" s="211" t="s">
        <v>139</v>
      </c>
      <c r="E155" s="207" t="s">
        <v>130</v>
      </c>
      <c r="F155" s="207"/>
      <c r="G155" s="223">
        <f>G156</f>
        <v>5017.6000000000004</v>
      </c>
      <c r="H155" s="223"/>
      <c r="I155" s="224"/>
      <c r="J155" s="607">
        <f>J156</f>
        <v>5017.6000000000004</v>
      </c>
    </row>
    <row r="156" spans="1:11" s="229" customFormat="1" ht="15.75" x14ac:dyDescent="0.25">
      <c r="A156" s="441"/>
      <c r="B156" s="225" t="s">
        <v>68</v>
      </c>
      <c r="C156" s="231" t="s">
        <v>630</v>
      </c>
      <c r="D156" s="210" t="s">
        <v>139</v>
      </c>
      <c r="E156" s="209" t="s">
        <v>130</v>
      </c>
      <c r="F156" s="209" t="s">
        <v>512</v>
      </c>
      <c r="G156" s="227">
        <f>SUM(H156:J156)</f>
        <v>5017.6000000000004</v>
      </c>
      <c r="H156" s="227"/>
      <c r="I156" s="228"/>
      <c r="J156" s="606">
        <v>5017.6000000000004</v>
      </c>
    </row>
    <row r="157" spans="1:11" ht="31.5" x14ac:dyDescent="0.25">
      <c r="A157" s="441">
        <v>10</v>
      </c>
      <c r="B157" s="221" t="s">
        <v>760</v>
      </c>
      <c r="C157" s="222"/>
      <c r="D157" s="211" t="s">
        <v>139</v>
      </c>
      <c r="E157" s="211" t="s">
        <v>132</v>
      </c>
      <c r="F157" s="211"/>
      <c r="G157" s="223">
        <f>G158</f>
        <v>27513</v>
      </c>
      <c r="H157" s="223"/>
      <c r="I157" s="224"/>
      <c r="J157" s="607">
        <f>J158</f>
        <v>27513</v>
      </c>
    </row>
    <row r="158" spans="1:11" s="229" customFormat="1" ht="19.5" customHeight="1" x14ac:dyDescent="0.25">
      <c r="A158" s="441"/>
      <c r="B158" s="225" t="s">
        <v>68</v>
      </c>
      <c r="C158" s="231" t="s">
        <v>631</v>
      </c>
      <c r="D158" s="210" t="s">
        <v>139</v>
      </c>
      <c r="E158" s="210" t="s">
        <v>132</v>
      </c>
      <c r="F158" s="210" t="s">
        <v>512</v>
      </c>
      <c r="G158" s="227">
        <f>SUM(H158:J158)</f>
        <v>27513</v>
      </c>
      <c r="H158" s="227"/>
      <c r="I158" s="228"/>
      <c r="J158" s="606">
        <v>27513</v>
      </c>
    </row>
    <row r="159" spans="1:11" s="229" customFormat="1" ht="33.75" hidden="1" customHeight="1" x14ac:dyDescent="0.25">
      <c r="A159" s="441"/>
      <c r="B159" s="221"/>
      <c r="C159" s="222"/>
      <c r="D159" s="211"/>
      <c r="E159" s="211"/>
      <c r="F159" s="211"/>
      <c r="G159" s="223"/>
      <c r="H159" s="223"/>
      <c r="I159" s="223"/>
      <c r="J159" s="607"/>
      <c r="K159" s="175"/>
    </row>
    <row r="160" spans="1:11" s="229" customFormat="1" ht="0.75" hidden="1" customHeight="1" x14ac:dyDescent="0.25">
      <c r="A160" s="441"/>
      <c r="B160" s="225" t="s">
        <v>596</v>
      </c>
      <c r="C160" s="230" t="s">
        <v>597</v>
      </c>
      <c r="D160" s="210" t="s">
        <v>139</v>
      </c>
      <c r="E160" s="210" t="s">
        <v>132</v>
      </c>
      <c r="F160" s="210" t="s">
        <v>512</v>
      </c>
      <c r="G160" s="227">
        <f t="shared" ref="G160:G179" si="18">SUM(H160:J160)</f>
        <v>0</v>
      </c>
      <c r="H160" s="227"/>
      <c r="I160" s="227"/>
      <c r="J160" s="606"/>
    </row>
    <row r="161" spans="1:10" ht="32.25" hidden="1" customHeight="1" x14ac:dyDescent="0.25">
      <c r="A161" s="441">
        <v>13</v>
      </c>
      <c r="B161" s="221" t="s">
        <v>632</v>
      </c>
      <c r="C161" s="222"/>
      <c r="D161" s="211" t="s">
        <v>137</v>
      </c>
      <c r="E161" s="211" t="s">
        <v>201</v>
      </c>
      <c r="F161" s="211"/>
      <c r="G161" s="223">
        <f>SUM(G162:G162)</f>
        <v>0</v>
      </c>
      <c r="H161" s="223">
        <f>SUM(H162:H162)</f>
        <v>0</v>
      </c>
      <c r="I161" s="223">
        <f>SUM(I162:I162)</f>
        <v>0</v>
      </c>
      <c r="J161" s="607">
        <f>SUM(J162:J162)</f>
        <v>0</v>
      </c>
    </row>
    <row r="162" spans="1:10" ht="15.75" hidden="1" customHeight="1" x14ac:dyDescent="0.25">
      <c r="A162" s="441"/>
      <c r="B162" s="225" t="s">
        <v>68</v>
      </c>
      <c r="C162" s="231" t="s">
        <v>633</v>
      </c>
      <c r="D162" s="210" t="s">
        <v>137</v>
      </c>
      <c r="E162" s="210" t="s">
        <v>201</v>
      </c>
      <c r="F162" s="210" t="s">
        <v>512</v>
      </c>
      <c r="G162" s="227">
        <f t="shared" si="18"/>
        <v>0</v>
      </c>
      <c r="H162" s="227"/>
      <c r="I162" s="227"/>
      <c r="J162" s="606"/>
    </row>
    <row r="163" spans="1:10" ht="36.75" customHeight="1" x14ac:dyDescent="0.25">
      <c r="A163" s="441">
        <v>12</v>
      </c>
      <c r="B163" s="221" t="s">
        <v>761</v>
      </c>
      <c r="C163" s="222"/>
      <c r="D163" s="211" t="s">
        <v>139</v>
      </c>
      <c r="E163" s="211" t="s">
        <v>134</v>
      </c>
      <c r="F163" s="211"/>
      <c r="G163" s="223">
        <f>G164</f>
        <v>33419</v>
      </c>
      <c r="H163" s="223">
        <f>H164</f>
        <v>0</v>
      </c>
      <c r="I163" s="223">
        <f>I164</f>
        <v>0</v>
      </c>
      <c r="J163" s="607">
        <f>J164</f>
        <v>33419</v>
      </c>
    </row>
    <row r="164" spans="1:10" s="229" customFormat="1" ht="15.75" x14ac:dyDescent="0.25">
      <c r="A164" s="441"/>
      <c r="B164" s="225" t="s">
        <v>68</v>
      </c>
      <c r="C164" s="231" t="s">
        <v>634</v>
      </c>
      <c r="D164" s="210" t="s">
        <v>139</v>
      </c>
      <c r="E164" s="210" t="s">
        <v>134</v>
      </c>
      <c r="F164" s="210" t="s">
        <v>512</v>
      </c>
      <c r="G164" s="227">
        <f t="shared" si="18"/>
        <v>33419</v>
      </c>
      <c r="H164" s="227"/>
      <c r="I164" s="227"/>
      <c r="J164" s="606">
        <v>33419</v>
      </c>
    </row>
    <row r="165" spans="1:10" ht="49.5" customHeight="1" x14ac:dyDescent="0.25">
      <c r="A165" s="441">
        <v>13</v>
      </c>
      <c r="B165" s="221" t="s">
        <v>765</v>
      </c>
      <c r="C165" s="222"/>
      <c r="D165" s="211" t="s">
        <v>137</v>
      </c>
      <c r="E165" s="211" t="s">
        <v>168</v>
      </c>
      <c r="F165" s="211"/>
      <c r="G165" s="223">
        <f>G166</f>
        <v>76190.7</v>
      </c>
      <c r="H165" s="223">
        <f>H166</f>
        <v>0</v>
      </c>
      <c r="I165" s="223">
        <f>I166</f>
        <v>0</v>
      </c>
      <c r="J165" s="607">
        <f>J166</f>
        <v>76190.7</v>
      </c>
    </row>
    <row r="166" spans="1:10" s="229" customFormat="1" ht="15.75" x14ac:dyDescent="0.25">
      <c r="A166" s="441"/>
      <c r="B166" s="225" t="s">
        <v>68</v>
      </c>
      <c r="C166" s="231" t="s">
        <v>635</v>
      </c>
      <c r="D166" s="210" t="s">
        <v>137</v>
      </c>
      <c r="E166" s="210" t="s">
        <v>168</v>
      </c>
      <c r="F166" s="210" t="s">
        <v>512</v>
      </c>
      <c r="G166" s="227">
        <f t="shared" si="18"/>
        <v>76190.7</v>
      </c>
      <c r="H166" s="227"/>
      <c r="I166" s="227"/>
      <c r="J166" s="606">
        <v>76190.7</v>
      </c>
    </row>
    <row r="167" spans="1:10" s="171" customFormat="1" ht="48" hidden="1" customHeight="1" x14ac:dyDescent="0.25">
      <c r="A167" s="212">
        <v>15</v>
      </c>
      <c r="B167" s="263"/>
      <c r="C167" s="230"/>
      <c r="D167" s="211"/>
      <c r="E167" s="207"/>
      <c r="F167" s="209"/>
      <c r="G167" s="223">
        <f>SUM(G168:G169)</f>
        <v>0</v>
      </c>
      <c r="H167" s="223">
        <f>SUM(H168:H169)</f>
        <v>0</v>
      </c>
      <c r="I167" s="223">
        <f>SUM(I168:I169)</f>
        <v>0</v>
      </c>
      <c r="J167" s="607">
        <f>SUM(J168:J169)</f>
        <v>0</v>
      </c>
    </row>
    <row r="168" spans="1:10" s="171" customFormat="1" ht="20.25" hidden="1" customHeight="1" x14ac:dyDescent="0.25">
      <c r="A168" s="212"/>
      <c r="B168" s="225" t="s">
        <v>613</v>
      </c>
      <c r="C168" s="230">
        <v>5224400</v>
      </c>
      <c r="D168" s="210" t="s">
        <v>145</v>
      </c>
      <c r="E168" s="209" t="s">
        <v>130</v>
      </c>
      <c r="F168" s="209" t="s">
        <v>512</v>
      </c>
      <c r="G168" s="227">
        <f t="shared" si="18"/>
        <v>0</v>
      </c>
      <c r="H168" s="227"/>
      <c r="I168" s="227"/>
      <c r="J168" s="606">
        <v>0</v>
      </c>
    </row>
    <row r="169" spans="1:10" s="171" customFormat="1" ht="15.75" hidden="1" x14ac:dyDescent="0.25">
      <c r="A169" s="212"/>
      <c r="B169" s="225"/>
      <c r="C169" s="230"/>
      <c r="D169" s="210"/>
      <c r="E169" s="209"/>
      <c r="F169" s="209"/>
      <c r="G169" s="227">
        <f t="shared" si="18"/>
        <v>0</v>
      </c>
      <c r="H169" s="227"/>
      <c r="I169" s="227"/>
      <c r="J169" s="606"/>
    </row>
    <row r="170" spans="1:10" s="171" customFormat="1" ht="33.75" customHeight="1" x14ac:dyDescent="0.25">
      <c r="A170" s="212">
        <v>14</v>
      </c>
      <c r="B170" s="221" t="s">
        <v>836</v>
      </c>
      <c r="C170" s="232"/>
      <c r="D170" s="211" t="s">
        <v>145</v>
      </c>
      <c r="E170" s="211" t="s">
        <v>145</v>
      </c>
      <c r="F170" s="211"/>
      <c r="G170" s="223">
        <f>SUM(G171+G172+G173)</f>
        <v>12028.5</v>
      </c>
      <c r="H170" s="223">
        <f>SUM(H171)</f>
        <v>0</v>
      </c>
      <c r="I170" s="223">
        <f>SUM(I171)</f>
        <v>0</v>
      </c>
      <c r="J170" s="607">
        <f>SUM(J171+J172+J173)</f>
        <v>12028.5</v>
      </c>
    </row>
    <row r="171" spans="1:10" s="171" customFormat="1" ht="15.75" x14ac:dyDescent="0.25">
      <c r="A171" s="212"/>
      <c r="B171" s="225" t="s">
        <v>601</v>
      </c>
      <c r="C171" s="230" t="s">
        <v>636</v>
      </c>
      <c r="D171" s="210" t="s">
        <v>145</v>
      </c>
      <c r="E171" s="210" t="s">
        <v>145</v>
      </c>
      <c r="F171" s="210" t="s">
        <v>570</v>
      </c>
      <c r="G171" s="227">
        <f>SUM(H171:J171)</f>
        <v>8428.7999999999993</v>
      </c>
      <c r="H171" s="227"/>
      <c r="I171" s="192"/>
      <c r="J171" s="227">
        <v>8428.7999999999993</v>
      </c>
    </row>
    <row r="172" spans="1:10" s="171" customFormat="1" ht="15.75" x14ac:dyDescent="0.25">
      <c r="A172" s="212"/>
      <c r="B172" s="225" t="s">
        <v>68</v>
      </c>
      <c r="C172" s="230" t="s">
        <v>636</v>
      </c>
      <c r="D172" s="210" t="s">
        <v>145</v>
      </c>
      <c r="E172" s="210" t="s">
        <v>145</v>
      </c>
      <c r="F172" s="210" t="s">
        <v>512</v>
      </c>
      <c r="G172" s="227">
        <f t="shared" ref="G172:G173" si="19">SUM(H172:J172)</f>
        <v>1727</v>
      </c>
      <c r="H172" s="227"/>
      <c r="I172" s="192"/>
      <c r="J172" s="227">
        <v>1727</v>
      </c>
    </row>
    <row r="173" spans="1:10" s="171" customFormat="1" ht="15.75" x14ac:dyDescent="0.25">
      <c r="A173" s="212"/>
      <c r="B173" s="225" t="s">
        <v>103</v>
      </c>
      <c r="C173" s="230" t="s">
        <v>636</v>
      </c>
      <c r="D173" s="210" t="s">
        <v>145</v>
      </c>
      <c r="E173" s="210" t="s">
        <v>145</v>
      </c>
      <c r="F173" s="210" t="s">
        <v>578</v>
      </c>
      <c r="G173" s="227">
        <f t="shared" si="19"/>
        <v>1872.7</v>
      </c>
      <c r="H173" s="227"/>
      <c r="I173" s="192"/>
      <c r="J173" s="227">
        <v>1872.7</v>
      </c>
    </row>
    <row r="174" spans="1:10" s="175" customFormat="1" ht="33" customHeight="1" x14ac:dyDescent="0.25">
      <c r="A174" s="212">
        <v>15</v>
      </c>
      <c r="B174" s="221" t="s">
        <v>637</v>
      </c>
      <c r="C174" s="264"/>
      <c r="D174" s="211" t="s">
        <v>201</v>
      </c>
      <c r="E174" s="207" t="s">
        <v>137</v>
      </c>
      <c r="F174" s="207"/>
      <c r="G174" s="223">
        <f>SUM(G175)</f>
        <v>5500</v>
      </c>
      <c r="H174" s="223">
        <f>SUM(H175)</f>
        <v>0</v>
      </c>
      <c r="I174" s="223">
        <f>SUM(I175)</f>
        <v>0</v>
      </c>
      <c r="J174" s="223">
        <f>SUM(J175)</f>
        <v>5500</v>
      </c>
    </row>
    <row r="175" spans="1:10" s="175" customFormat="1" ht="15.75" x14ac:dyDescent="0.25">
      <c r="A175" s="212"/>
      <c r="B175" s="225" t="s">
        <v>638</v>
      </c>
      <c r="C175" s="212" t="s">
        <v>639</v>
      </c>
      <c r="D175" s="210" t="s">
        <v>201</v>
      </c>
      <c r="E175" s="209" t="s">
        <v>137</v>
      </c>
      <c r="F175" s="209" t="s">
        <v>512</v>
      </c>
      <c r="G175" s="227">
        <f t="shared" si="18"/>
        <v>5500</v>
      </c>
      <c r="H175" s="227"/>
      <c r="I175" s="227"/>
      <c r="J175" s="227">
        <v>5500</v>
      </c>
    </row>
    <row r="176" spans="1:10" s="175" customFormat="1" ht="21.75" hidden="1" customHeight="1" x14ac:dyDescent="0.25">
      <c r="A176" s="212">
        <v>18</v>
      </c>
      <c r="B176" s="221" t="s">
        <v>745</v>
      </c>
      <c r="C176" s="212"/>
      <c r="D176" s="211" t="s">
        <v>139</v>
      </c>
      <c r="E176" s="207" t="s">
        <v>130</v>
      </c>
      <c r="F176" s="209"/>
      <c r="G176" s="223">
        <f>H176+I176+J176</f>
        <v>0</v>
      </c>
      <c r="H176" s="223"/>
      <c r="I176" s="223"/>
      <c r="J176" s="223"/>
    </row>
    <row r="177" spans="1:10" s="175" customFormat="1" ht="15.75" hidden="1" x14ac:dyDescent="0.25">
      <c r="A177" s="212"/>
      <c r="B177" s="225" t="s">
        <v>71</v>
      </c>
      <c r="C177" s="234" t="s">
        <v>742</v>
      </c>
      <c r="D177" s="210" t="s">
        <v>139</v>
      </c>
      <c r="E177" s="209" t="s">
        <v>130</v>
      </c>
      <c r="F177" s="209" t="s">
        <v>563</v>
      </c>
      <c r="G177" s="227">
        <f t="shared" si="18"/>
        <v>0</v>
      </c>
      <c r="H177" s="227"/>
      <c r="I177" s="223"/>
      <c r="J177" s="223"/>
    </row>
    <row r="178" spans="1:10" s="175" customFormat="1" ht="15.75" hidden="1" x14ac:dyDescent="0.25">
      <c r="A178" s="212"/>
      <c r="B178" s="225" t="s">
        <v>71</v>
      </c>
      <c r="C178" s="234" t="s">
        <v>744</v>
      </c>
      <c r="D178" s="210" t="s">
        <v>139</v>
      </c>
      <c r="E178" s="209" t="s">
        <v>130</v>
      </c>
      <c r="F178" s="209" t="s">
        <v>563</v>
      </c>
      <c r="G178" s="227">
        <f t="shared" si="18"/>
        <v>0</v>
      </c>
      <c r="H178" s="227"/>
      <c r="I178" s="227"/>
      <c r="J178" s="223"/>
    </row>
    <row r="179" spans="1:10" s="175" customFormat="1" ht="15.75" hidden="1" x14ac:dyDescent="0.25">
      <c r="A179" s="212"/>
      <c r="B179" s="225" t="s">
        <v>71</v>
      </c>
      <c r="C179" s="234" t="s">
        <v>743</v>
      </c>
      <c r="D179" s="210" t="s">
        <v>139</v>
      </c>
      <c r="E179" s="209" t="s">
        <v>130</v>
      </c>
      <c r="F179" s="209" t="s">
        <v>563</v>
      </c>
      <c r="G179" s="227">
        <f t="shared" si="18"/>
        <v>0</v>
      </c>
      <c r="H179" s="193"/>
      <c r="I179" s="227"/>
      <c r="J179" s="227"/>
    </row>
    <row r="180" spans="1:10" s="175" customFormat="1" ht="15.75" hidden="1" x14ac:dyDescent="0.25">
      <c r="A180" s="212">
        <v>16</v>
      </c>
      <c r="B180" s="221"/>
      <c r="C180" s="264"/>
      <c r="D180" s="211"/>
      <c r="E180" s="207"/>
      <c r="F180" s="207"/>
      <c r="G180" s="223"/>
      <c r="H180" s="223">
        <f>SUM(H48)</f>
        <v>0</v>
      </c>
      <c r="I180" s="223">
        <f>SUM(I48)</f>
        <v>0</v>
      </c>
      <c r="J180" s="223"/>
    </row>
    <row r="181" spans="1:10" s="175" customFormat="1" ht="15.75" hidden="1" x14ac:dyDescent="0.25">
      <c r="A181" s="212"/>
      <c r="B181" s="225"/>
    </row>
    <row r="182" spans="1:10" s="175" customFormat="1" ht="31.5" hidden="1" x14ac:dyDescent="0.25">
      <c r="A182" s="212">
        <v>17</v>
      </c>
      <c r="B182" s="321" t="s">
        <v>747</v>
      </c>
      <c r="C182" s="212"/>
      <c r="D182" s="211" t="s">
        <v>139</v>
      </c>
      <c r="E182" s="207" t="s">
        <v>130</v>
      </c>
      <c r="F182" s="207"/>
      <c r="G182" s="223">
        <f t="shared" ref="G182:G187" si="20">SUM(H182:J182)</f>
        <v>0</v>
      </c>
      <c r="H182" s="223"/>
      <c r="I182" s="223"/>
      <c r="J182" s="223">
        <f>SUM(J183)</f>
        <v>0</v>
      </c>
    </row>
    <row r="183" spans="1:10" s="175" customFormat="1" ht="15.75" hidden="1" x14ac:dyDescent="0.25">
      <c r="A183" s="212"/>
      <c r="B183" s="225" t="s">
        <v>68</v>
      </c>
      <c r="C183" s="212" t="s">
        <v>748</v>
      </c>
      <c r="D183" s="210" t="s">
        <v>139</v>
      </c>
      <c r="E183" s="209" t="s">
        <v>130</v>
      </c>
      <c r="F183" s="209" t="s">
        <v>512</v>
      </c>
      <c r="G183" s="227">
        <f t="shared" si="20"/>
        <v>0</v>
      </c>
      <c r="H183" s="227"/>
      <c r="I183" s="227"/>
      <c r="J183" s="227"/>
    </row>
    <row r="184" spans="1:10" s="175" customFormat="1" ht="15.75" hidden="1" x14ac:dyDescent="0.25">
      <c r="A184" s="212"/>
      <c r="B184" s="321"/>
      <c r="C184" s="212"/>
      <c r="D184" s="211"/>
      <c r="E184" s="207"/>
      <c r="F184" s="209"/>
      <c r="G184" s="223"/>
      <c r="H184" s="223"/>
      <c r="I184" s="223"/>
      <c r="J184" s="223"/>
    </row>
    <row r="185" spans="1:10" s="175" customFormat="1" ht="15.75" hidden="1" x14ac:dyDescent="0.25">
      <c r="A185" s="212"/>
      <c r="B185" s="225"/>
      <c r="C185" s="212"/>
      <c r="D185" s="210"/>
      <c r="E185" s="209"/>
      <c r="F185" s="209"/>
      <c r="G185" s="227"/>
      <c r="H185" s="227"/>
      <c r="I185" s="227"/>
      <c r="J185" s="227"/>
    </row>
    <row r="186" spans="1:10" s="175" customFormat="1" ht="31.5" hidden="1" x14ac:dyDescent="0.25">
      <c r="A186" s="212">
        <v>18</v>
      </c>
      <c r="B186" s="321" t="s">
        <v>749</v>
      </c>
      <c r="C186" s="212"/>
      <c r="D186" s="211" t="s">
        <v>139</v>
      </c>
      <c r="E186" s="207" t="s">
        <v>130</v>
      </c>
      <c r="F186" s="209"/>
      <c r="G186" s="223">
        <f t="shared" si="20"/>
        <v>0</v>
      </c>
      <c r="H186" s="223"/>
      <c r="I186" s="223"/>
      <c r="J186" s="223">
        <f>SUM(J187)</f>
        <v>0</v>
      </c>
    </row>
    <row r="187" spans="1:10" s="175" customFormat="1" ht="15.75" hidden="1" x14ac:dyDescent="0.25">
      <c r="A187" s="212"/>
      <c r="B187" s="225" t="s">
        <v>68</v>
      </c>
      <c r="C187" s="212" t="s">
        <v>750</v>
      </c>
      <c r="D187" s="210" t="s">
        <v>139</v>
      </c>
      <c r="E187" s="209" t="s">
        <v>130</v>
      </c>
      <c r="F187" s="209" t="s">
        <v>512</v>
      </c>
      <c r="G187" s="227">
        <f t="shared" si="20"/>
        <v>0</v>
      </c>
      <c r="H187" s="227"/>
      <c r="I187" s="227"/>
      <c r="J187" s="606">
        <v>0</v>
      </c>
    </row>
    <row r="188" spans="1:10" s="436" customFormat="1" ht="33" hidden="1" customHeight="1" x14ac:dyDescent="0.25">
      <c r="A188" s="441"/>
      <c r="B188" s="321"/>
      <c r="C188" s="437"/>
      <c r="D188" s="428"/>
      <c r="E188" s="428"/>
      <c r="F188" s="428"/>
      <c r="G188" s="223"/>
      <c r="H188" s="223"/>
      <c r="I188" s="223"/>
      <c r="J188" s="223"/>
    </row>
    <row r="189" spans="1:10" s="229" customFormat="1" ht="18.75" hidden="1" customHeight="1" x14ac:dyDescent="0.25">
      <c r="A189" s="441"/>
      <c r="B189" s="225"/>
      <c r="C189" s="226"/>
      <c r="D189" s="209"/>
      <c r="E189" s="209"/>
      <c r="F189" s="209"/>
      <c r="G189" s="227"/>
      <c r="H189" s="227"/>
      <c r="I189" s="227"/>
      <c r="J189" s="227"/>
    </row>
    <row r="190" spans="1:10" s="229" customFormat="1" ht="36" customHeight="1" x14ac:dyDescent="0.25">
      <c r="A190" s="441"/>
      <c r="B190" s="221" t="s">
        <v>839</v>
      </c>
      <c r="C190" s="226"/>
      <c r="D190" s="207" t="s">
        <v>139</v>
      </c>
      <c r="E190" s="207" t="s">
        <v>130</v>
      </c>
      <c r="F190" s="209"/>
      <c r="G190" s="223">
        <f t="shared" ref="G190:G191" si="21">H190+I190+J190</f>
        <v>32293.899999999998</v>
      </c>
      <c r="H190" s="223">
        <f t="shared" ref="H190:I190" si="22">H191+H192</f>
        <v>10914</v>
      </c>
      <c r="I190" s="223">
        <f t="shared" si="22"/>
        <v>20856.599999999999</v>
      </c>
      <c r="J190" s="223">
        <f>J191+J192</f>
        <v>523.29999999999995</v>
      </c>
    </row>
    <row r="191" spans="1:10" s="229" customFormat="1" ht="18.75" customHeight="1" x14ac:dyDescent="0.25">
      <c r="A191" s="441"/>
      <c r="B191" s="225" t="s">
        <v>71</v>
      </c>
      <c r="C191" s="319" t="s">
        <v>742</v>
      </c>
      <c r="D191" s="209" t="s">
        <v>139</v>
      </c>
      <c r="E191" s="209" t="s">
        <v>130</v>
      </c>
      <c r="F191" s="209" t="s">
        <v>563</v>
      </c>
      <c r="G191" s="227">
        <f t="shared" si="21"/>
        <v>21828</v>
      </c>
      <c r="H191" s="227">
        <v>10914</v>
      </c>
      <c r="I191" s="227">
        <v>10914</v>
      </c>
      <c r="J191" s="227"/>
    </row>
    <row r="192" spans="1:10" s="229" customFormat="1" ht="18.75" customHeight="1" x14ac:dyDescent="0.25">
      <c r="A192" s="441"/>
      <c r="B192" s="225" t="s">
        <v>71</v>
      </c>
      <c r="C192" s="319" t="s">
        <v>743</v>
      </c>
      <c r="D192" s="209" t="s">
        <v>139</v>
      </c>
      <c r="E192" s="209" t="s">
        <v>130</v>
      </c>
      <c r="F192" s="209" t="s">
        <v>563</v>
      </c>
      <c r="G192" s="227">
        <f>H192+I192+J192</f>
        <v>10465.9</v>
      </c>
      <c r="H192" s="227"/>
      <c r="I192" s="227">
        <v>9942.6</v>
      </c>
      <c r="J192" s="227">
        <v>523.29999999999995</v>
      </c>
    </row>
    <row r="193" spans="1:10" ht="15.75" x14ac:dyDescent="0.25">
      <c r="A193" s="441"/>
      <c r="B193" s="221" t="s">
        <v>617</v>
      </c>
      <c r="C193" s="265"/>
      <c r="D193" s="265"/>
      <c r="E193" s="265"/>
      <c r="F193" s="213"/>
      <c r="G193" s="440">
        <f>SUM(H193:J193)</f>
        <v>208318.4</v>
      </c>
      <c r="H193" s="440">
        <f>H174+H170+H167+H165+H163+H161+H157+H155+H153+H151+H148+H144+H142+H139+H137+H133+H159+H176+H180+H182+H186+H190+H184</f>
        <v>10914</v>
      </c>
      <c r="I193" s="440">
        <f t="shared" ref="I193:J193" si="23">I174+I170+I167+I165+I163+I161+I157+I155+I153+I151+I148+I144+I142+I139+I137+I133+I159+I176+I180+I182+I186+I190+I184</f>
        <v>20856.599999999999</v>
      </c>
      <c r="J193" s="440">
        <f t="shared" si="23"/>
        <v>176547.8</v>
      </c>
    </row>
    <row r="194" spans="1:10" ht="15.75" x14ac:dyDescent="0.25">
      <c r="A194" s="441"/>
      <c r="B194" s="221" t="s">
        <v>640</v>
      </c>
      <c r="C194" s="265"/>
      <c r="D194" s="265"/>
      <c r="E194" s="265"/>
      <c r="F194" s="213"/>
      <c r="G194" s="440">
        <f>G193+G131</f>
        <v>1354521.2000000002</v>
      </c>
      <c r="H194" s="440">
        <f>H193+H131</f>
        <v>18416.599999999999</v>
      </c>
      <c r="I194" s="440">
        <f>I193+I131</f>
        <v>978112.30000000028</v>
      </c>
      <c r="J194" s="440">
        <f>J193+J131</f>
        <v>357992.30000000005</v>
      </c>
    </row>
    <row r="195" spans="1:10" x14ac:dyDescent="0.25">
      <c r="G195" s="266"/>
    </row>
    <row r="196" spans="1:10" x14ac:dyDescent="0.25">
      <c r="G196" s="266"/>
    </row>
    <row r="197" spans="1:10" x14ac:dyDescent="0.25">
      <c r="G197" s="266"/>
      <c r="H197" s="482"/>
      <c r="I197" s="482"/>
      <c r="J197" s="482"/>
    </row>
    <row r="198" spans="1:10" x14ac:dyDescent="0.25">
      <c r="G198" s="266"/>
      <c r="I198" s="481"/>
    </row>
    <row r="199" spans="1:10" x14ac:dyDescent="0.25">
      <c r="G199" s="266"/>
      <c r="I199" s="481"/>
    </row>
    <row r="200" spans="1:10" x14ac:dyDescent="0.25">
      <c r="G200" s="266"/>
    </row>
    <row r="201" spans="1:10" x14ac:dyDescent="0.25">
      <c r="G201" s="266"/>
      <c r="I201" s="483"/>
    </row>
    <row r="202" spans="1:10" x14ac:dyDescent="0.25">
      <c r="G202" s="266"/>
      <c r="I202" s="483"/>
    </row>
    <row r="203" spans="1:10" x14ac:dyDescent="0.25">
      <c r="G203" s="266"/>
    </row>
    <row r="204" spans="1:10" x14ac:dyDescent="0.25">
      <c r="G204" s="266"/>
    </row>
    <row r="205" spans="1:10" x14ac:dyDescent="0.25">
      <c r="G205" s="266"/>
    </row>
    <row r="206" spans="1:10" x14ac:dyDescent="0.25">
      <c r="G206" s="266"/>
    </row>
    <row r="207" spans="1:10" x14ac:dyDescent="0.25">
      <c r="G207" s="266"/>
    </row>
    <row r="208" spans="1:10" x14ac:dyDescent="0.25">
      <c r="G208" s="266"/>
    </row>
    <row r="209" spans="7:7" x14ac:dyDescent="0.25">
      <c r="G209" s="266"/>
    </row>
    <row r="210" spans="7:7" x14ac:dyDescent="0.25">
      <c r="G210" s="266"/>
    </row>
    <row r="211" spans="7:7" x14ac:dyDescent="0.25">
      <c r="G211" s="266"/>
    </row>
    <row r="212" spans="7:7" x14ac:dyDescent="0.25">
      <c r="G212" s="266"/>
    </row>
    <row r="213" spans="7:7" x14ac:dyDescent="0.25">
      <c r="G213" s="266"/>
    </row>
    <row r="214" spans="7:7" x14ac:dyDescent="0.25">
      <c r="G214" s="266"/>
    </row>
    <row r="215" spans="7:7" x14ac:dyDescent="0.25">
      <c r="G215" s="266"/>
    </row>
    <row r="216" spans="7:7" x14ac:dyDescent="0.25">
      <c r="G216" s="266"/>
    </row>
  </sheetData>
  <mergeCells count="12">
    <mergeCell ref="H6:J6"/>
    <mergeCell ref="H7:J7"/>
    <mergeCell ref="A10:J10"/>
    <mergeCell ref="A132:J132"/>
    <mergeCell ref="A5:J5"/>
    <mergeCell ref="A6:A8"/>
    <mergeCell ref="B6:B8"/>
    <mergeCell ref="C6:C8"/>
    <mergeCell ref="D6:D8"/>
    <mergeCell ref="E6:E8"/>
    <mergeCell ref="F6:F8"/>
    <mergeCell ref="G6:G8"/>
  </mergeCells>
  <pageMargins left="0.9055118110236221" right="0.15748031496062992" top="0.62992125984251968" bottom="0.39370078740157483" header="0.19685039370078741" footer="0.19685039370078741"/>
  <pageSetup paperSize="9" scale="50" fitToWidth="2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28"/>
  <sheetViews>
    <sheetView topLeftCell="B6" workbookViewId="0">
      <selection activeCell="AA210" sqref="AA210"/>
    </sheetView>
  </sheetViews>
  <sheetFormatPr defaultRowHeight="12.75" outlineLevelRow="1" outlineLevelCol="1" x14ac:dyDescent="0.2"/>
  <cols>
    <col min="1" max="1" width="64.85546875" style="7" customWidth="1"/>
    <col min="2" max="2" width="4.5703125" style="9" customWidth="1"/>
    <col min="3" max="3" width="4.140625" style="9" customWidth="1"/>
    <col min="4" max="4" width="12.140625" style="9" hidden="1" customWidth="1"/>
    <col min="5" max="5" width="12.7109375" style="8" hidden="1" customWidth="1"/>
    <col min="6" max="6" width="11.7109375" style="1" hidden="1" customWidth="1"/>
    <col min="7" max="7" width="15.5703125" style="62" customWidth="1"/>
    <col min="8" max="8" width="12.42578125" style="1" customWidth="1"/>
    <col min="9" max="9" width="12.7109375" style="1" customWidth="1"/>
    <col min="10" max="10" width="13.28515625" style="62" customWidth="1"/>
    <col min="11" max="11" width="12.42578125" style="1" customWidth="1"/>
    <col min="12" max="12" width="12.42578125" style="1" hidden="1" customWidth="1" outlineLevel="1"/>
    <col min="13" max="13" width="0" style="1" hidden="1" customWidth="1" outlineLevel="1"/>
    <col min="14" max="14" width="9.5703125" style="1" hidden="1" customWidth="1" outlineLevel="1"/>
    <col min="15" max="17" width="8.85546875" style="1" hidden="1" customWidth="1" outlineLevel="1"/>
    <col min="18" max="19" width="8.7109375" style="1" hidden="1" customWidth="1" outlineLevel="1"/>
    <col min="20" max="20" width="12.28515625" style="1" customWidth="1" collapsed="1"/>
    <col min="21" max="25" width="10.5703125" style="1" hidden="1" customWidth="1" outlineLevel="1"/>
    <col min="26" max="26" width="12.28515625" style="62" customWidth="1" collapsed="1"/>
    <col min="27" max="27" width="12.7109375" style="1" customWidth="1"/>
    <col min="28" max="28" width="11.85546875" style="1" customWidth="1"/>
    <col min="29" max="16384" width="9.140625" style="1"/>
  </cols>
  <sheetData>
    <row r="1" spans="1:28" ht="15.75" customHeight="1" x14ac:dyDescent="0.3">
      <c r="B1" s="702" t="s">
        <v>460</v>
      </c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</row>
    <row r="2" spans="1:28" ht="15.75" customHeight="1" x14ac:dyDescent="0.2">
      <c r="A2" s="159" t="s">
        <v>484</v>
      </c>
      <c r="AB2" s="157" t="s">
        <v>461</v>
      </c>
    </row>
    <row r="3" spans="1:28" s="4" customFormat="1" ht="19.5" customHeight="1" x14ac:dyDescent="0.25">
      <c r="A3" s="698" t="s">
        <v>122</v>
      </c>
      <c r="B3" s="699" t="s">
        <v>123</v>
      </c>
      <c r="C3" s="699" t="s">
        <v>124</v>
      </c>
      <c r="D3" s="698" t="s">
        <v>13</v>
      </c>
      <c r="E3" s="698" t="s">
        <v>101</v>
      </c>
      <c r="F3" s="698" t="s">
        <v>125</v>
      </c>
      <c r="G3" s="703" t="s">
        <v>135</v>
      </c>
      <c r="H3" s="700" t="s">
        <v>126</v>
      </c>
      <c r="I3" s="700"/>
      <c r="J3" s="703" t="s">
        <v>128</v>
      </c>
      <c r="K3" s="700" t="s">
        <v>126</v>
      </c>
      <c r="L3" s="700"/>
      <c r="M3" s="700"/>
      <c r="N3" s="700"/>
      <c r="O3" s="700"/>
      <c r="P3" s="700"/>
      <c r="Q3" s="700"/>
      <c r="R3" s="700"/>
      <c r="S3" s="700"/>
      <c r="T3" s="700"/>
      <c r="U3" s="44"/>
      <c r="V3" s="44"/>
      <c r="W3" s="44"/>
      <c r="X3" s="44"/>
      <c r="Y3" s="44"/>
      <c r="Z3" s="703" t="s">
        <v>22</v>
      </c>
      <c r="AA3" s="700" t="s">
        <v>126</v>
      </c>
      <c r="AB3" s="700"/>
    </row>
    <row r="4" spans="1:28" s="4" customFormat="1" ht="18.75" customHeight="1" x14ac:dyDescent="0.25">
      <c r="A4" s="698"/>
      <c r="B4" s="699"/>
      <c r="C4" s="699"/>
      <c r="D4" s="698"/>
      <c r="E4" s="698"/>
      <c r="F4" s="698"/>
      <c r="G4" s="703"/>
      <c r="H4" s="44"/>
      <c r="I4" s="44"/>
      <c r="J4" s="703"/>
      <c r="K4" s="701" t="s">
        <v>127</v>
      </c>
      <c r="L4" s="698" t="s">
        <v>126</v>
      </c>
      <c r="M4" s="698"/>
      <c r="N4" s="698"/>
      <c r="O4" s="698"/>
      <c r="P4" s="698"/>
      <c r="Q4" s="698"/>
      <c r="R4" s="698"/>
      <c r="S4" s="698"/>
      <c r="T4" s="701" t="s">
        <v>91</v>
      </c>
      <c r="U4" s="5"/>
      <c r="V4" s="5"/>
      <c r="W4" s="5"/>
      <c r="X4" s="5"/>
      <c r="Y4" s="5"/>
      <c r="Z4" s="703"/>
      <c r="AA4" s="44"/>
      <c r="AB4" s="44"/>
    </row>
    <row r="5" spans="1:28" s="6" customFormat="1" ht="100.5" customHeight="1" x14ac:dyDescent="0.25">
      <c r="A5" s="698"/>
      <c r="B5" s="699"/>
      <c r="C5" s="699"/>
      <c r="D5" s="698"/>
      <c r="E5" s="698"/>
      <c r="F5" s="698"/>
      <c r="G5" s="703"/>
      <c r="H5" s="5" t="s">
        <v>127</v>
      </c>
      <c r="I5" s="5" t="s">
        <v>91</v>
      </c>
      <c r="J5" s="703"/>
      <c r="K5" s="701"/>
      <c r="L5" s="5" t="s">
        <v>24</v>
      </c>
      <c r="M5" s="5" t="s">
        <v>25</v>
      </c>
      <c r="N5" s="5" t="s">
        <v>27</v>
      </c>
      <c r="O5" s="5" t="s">
        <v>26</v>
      </c>
      <c r="P5" s="5" t="s">
        <v>36</v>
      </c>
      <c r="Q5" s="5" t="s">
        <v>37</v>
      </c>
      <c r="R5" s="5" t="s">
        <v>28</v>
      </c>
      <c r="S5" s="5" t="s">
        <v>34</v>
      </c>
      <c r="T5" s="701"/>
      <c r="U5" s="5" t="s">
        <v>95</v>
      </c>
      <c r="V5" s="5" t="s">
        <v>93</v>
      </c>
      <c r="W5" s="5" t="s">
        <v>94</v>
      </c>
      <c r="X5" s="5" t="s">
        <v>96</v>
      </c>
      <c r="Y5" s="5" t="s">
        <v>391</v>
      </c>
      <c r="Z5" s="703"/>
      <c r="AA5" s="5" t="s">
        <v>127</v>
      </c>
      <c r="AB5" s="5" t="s">
        <v>91</v>
      </c>
    </row>
    <row r="6" spans="1:28" s="2" customFormat="1" ht="11.25" x14ac:dyDescent="0.2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63">
        <v>7</v>
      </c>
      <c r="H6" s="11">
        <v>8</v>
      </c>
      <c r="I6" s="11">
        <v>9</v>
      </c>
      <c r="J6" s="67">
        <v>10</v>
      </c>
      <c r="K6" s="3">
        <v>11</v>
      </c>
      <c r="L6" s="3"/>
      <c r="M6" s="3"/>
      <c r="N6" s="3"/>
      <c r="O6" s="3"/>
      <c r="P6" s="3"/>
      <c r="Q6" s="3"/>
      <c r="R6" s="3"/>
      <c r="S6" s="3"/>
      <c r="T6" s="3">
        <v>12</v>
      </c>
      <c r="U6" s="3"/>
      <c r="V6" s="3"/>
      <c r="W6" s="3"/>
      <c r="X6" s="3"/>
      <c r="Y6" s="3"/>
      <c r="Z6" s="67">
        <v>13</v>
      </c>
      <c r="AA6" s="3">
        <v>14</v>
      </c>
      <c r="AB6" s="3">
        <v>15</v>
      </c>
    </row>
    <row r="7" spans="1:28" s="130" customFormat="1" ht="17.25" hidden="1" customHeight="1" x14ac:dyDescent="0.2">
      <c r="A7" s="127" t="s">
        <v>129</v>
      </c>
      <c r="B7" s="128" t="s">
        <v>130</v>
      </c>
      <c r="C7" s="128" t="s">
        <v>131</v>
      </c>
      <c r="D7" s="129">
        <f>SUM(D8+D10+D14+D16+D18+D22+D24+D26)</f>
        <v>257661.1</v>
      </c>
      <c r="E7" s="129">
        <f t="shared" ref="E7:AB7" si="0">SUM(E8+E10+E14+E16+E18+E22+E24+E26)</f>
        <v>282477</v>
      </c>
      <c r="F7" s="129">
        <f t="shared" si="0"/>
        <v>0</v>
      </c>
      <c r="G7" s="69">
        <f t="shared" si="0"/>
        <v>439588.30000000005</v>
      </c>
      <c r="H7" s="129">
        <f t="shared" si="0"/>
        <v>425148.10000000003</v>
      </c>
      <c r="I7" s="129">
        <f>SUM(I8+I10+I14+I16+I18+I22+I24+I26)</f>
        <v>14440.199999999999</v>
      </c>
      <c r="J7" s="69">
        <f t="shared" si="0"/>
        <v>347402.4</v>
      </c>
      <c r="K7" s="129">
        <f t="shared" si="0"/>
        <v>328125.10000000003</v>
      </c>
      <c r="L7" s="129">
        <f t="shared" si="0"/>
        <v>0</v>
      </c>
      <c r="M7" s="129">
        <f t="shared" si="0"/>
        <v>0</v>
      </c>
      <c r="N7" s="129">
        <f t="shared" si="0"/>
        <v>0</v>
      </c>
      <c r="O7" s="129">
        <f t="shared" si="0"/>
        <v>0</v>
      </c>
      <c r="P7" s="129">
        <f t="shared" si="0"/>
        <v>0</v>
      </c>
      <c r="Q7" s="129">
        <f t="shared" si="0"/>
        <v>0</v>
      </c>
      <c r="R7" s="129">
        <f t="shared" si="0"/>
        <v>0</v>
      </c>
      <c r="S7" s="129">
        <f t="shared" si="0"/>
        <v>0</v>
      </c>
      <c r="T7" s="129">
        <f t="shared" si="0"/>
        <v>19277.3</v>
      </c>
      <c r="U7" s="129"/>
      <c r="V7" s="129"/>
      <c r="W7" s="129"/>
      <c r="X7" s="129"/>
      <c r="Y7" s="129"/>
      <c r="Z7" s="75">
        <f t="shared" ref="Z7:Z70" si="1">SUM(AA7:AB7)</f>
        <v>318042.40000000002</v>
      </c>
      <c r="AA7" s="129">
        <f t="shared" si="0"/>
        <v>298765.10000000003</v>
      </c>
      <c r="AB7" s="129">
        <f t="shared" si="0"/>
        <v>19277.3</v>
      </c>
    </row>
    <row r="8" spans="1:28" s="18" customFormat="1" ht="25.5" hidden="1" x14ac:dyDescent="0.2">
      <c r="A8" s="16" t="s">
        <v>148</v>
      </c>
      <c r="B8" s="17" t="s">
        <v>130</v>
      </c>
      <c r="C8" s="17" t="s">
        <v>132</v>
      </c>
      <c r="D8" s="70">
        <f t="shared" ref="D8:K8" si="2">SUM(D9)</f>
        <v>3050.1</v>
      </c>
      <c r="E8" s="70">
        <f t="shared" si="2"/>
        <v>3833.8</v>
      </c>
      <c r="F8" s="70">
        <f t="shared" si="2"/>
        <v>0</v>
      </c>
      <c r="G8" s="71">
        <f t="shared" si="2"/>
        <v>3129.4</v>
      </c>
      <c r="H8" s="70">
        <f t="shared" si="2"/>
        <v>3129.4</v>
      </c>
      <c r="I8" s="70">
        <f t="shared" si="2"/>
        <v>0</v>
      </c>
      <c r="J8" s="71">
        <f t="shared" si="2"/>
        <v>4145.6000000000004</v>
      </c>
      <c r="K8" s="70">
        <f t="shared" si="2"/>
        <v>4145.6000000000004</v>
      </c>
      <c r="L8" s="70"/>
      <c r="M8" s="70"/>
      <c r="N8" s="70"/>
      <c r="O8" s="70"/>
      <c r="P8" s="70"/>
      <c r="Q8" s="70"/>
      <c r="R8" s="70"/>
      <c r="S8" s="70"/>
      <c r="T8" s="70">
        <f>SUM(T9)</f>
        <v>0</v>
      </c>
      <c r="U8" s="70"/>
      <c r="V8" s="70"/>
      <c r="W8" s="70"/>
      <c r="X8" s="70"/>
      <c r="Y8" s="70"/>
      <c r="Z8" s="75">
        <f t="shared" si="1"/>
        <v>4145.6000000000004</v>
      </c>
      <c r="AA8" s="70">
        <f>SUM(AA9)</f>
        <v>4145.6000000000004</v>
      </c>
      <c r="AB8" s="70">
        <f>SUM(AB9)</f>
        <v>0</v>
      </c>
    </row>
    <row r="9" spans="1:28" ht="18.75" hidden="1" customHeight="1" x14ac:dyDescent="0.2">
      <c r="A9" s="14" t="s">
        <v>284</v>
      </c>
      <c r="B9" s="15" t="s">
        <v>130</v>
      </c>
      <c r="C9" s="15" t="s">
        <v>132</v>
      </c>
      <c r="D9" s="72">
        <v>3050.1</v>
      </c>
      <c r="E9" s="73">
        <v>3833.8</v>
      </c>
      <c r="F9" s="74"/>
      <c r="G9" s="75">
        <f>SUM(I9+H9)</f>
        <v>3129.4</v>
      </c>
      <c r="H9" s="74">
        <v>3129.4</v>
      </c>
      <c r="I9" s="74"/>
      <c r="J9" s="75">
        <f>SUM(K9+T9)</f>
        <v>4145.6000000000004</v>
      </c>
      <c r="K9" s="74">
        <v>4145.6000000000004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5">
        <f t="shared" si="1"/>
        <v>4145.6000000000004</v>
      </c>
      <c r="AA9" s="74">
        <v>4145.6000000000004</v>
      </c>
      <c r="AB9" s="74"/>
    </row>
    <row r="10" spans="1:28" s="18" customFormat="1" ht="25.5" hidden="1" x14ac:dyDescent="0.2">
      <c r="A10" s="16" t="s">
        <v>133</v>
      </c>
      <c r="B10" s="17" t="s">
        <v>130</v>
      </c>
      <c r="C10" s="17" t="s">
        <v>134</v>
      </c>
      <c r="D10" s="70">
        <f t="shared" ref="D10:K10" si="3">SUM(D11+D12+D13)</f>
        <v>14287.300000000001</v>
      </c>
      <c r="E10" s="70">
        <f t="shared" si="3"/>
        <v>16874.900000000001</v>
      </c>
      <c r="F10" s="70">
        <f t="shared" si="3"/>
        <v>0</v>
      </c>
      <c r="G10" s="71">
        <f t="shared" si="3"/>
        <v>15659.699999999999</v>
      </c>
      <c r="H10" s="70">
        <f t="shared" si="3"/>
        <v>15659.699999999999</v>
      </c>
      <c r="I10" s="70">
        <f t="shared" si="3"/>
        <v>0</v>
      </c>
      <c r="J10" s="71">
        <f t="shared" si="3"/>
        <v>19155.099999999999</v>
      </c>
      <c r="K10" s="70">
        <f t="shared" si="3"/>
        <v>19155.099999999999</v>
      </c>
      <c r="L10" s="70"/>
      <c r="M10" s="70"/>
      <c r="N10" s="70"/>
      <c r="O10" s="70"/>
      <c r="P10" s="70"/>
      <c r="Q10" s="70"/>
      <c r="R10" s="70"/>
      <c r="S10" s="70"/>
      <c r="T10" s="70">
        <f>SUM(T11+T12+T13)</f>
        <v>0</v>
      </c>
      <c r="U10" s="70"/>
      <c r="V10" s="70"/>
      <c r="W10" s="70"/>
      <c r="X10" s="70"/>
      <c r="Y10" s="70"/>
      <c r="Z10" s="75">
        <f t="shared" si="1"/>
        <v>18855.099999999999</v>
      </c>
      <c r="AA10" s="70">
        <f>SUM(AA11+AA12+AA13)</f>
        <v>18855.099999999999</v>
      </c>
      <c r="AB10" s="70">
        <f>SUM(AB11+AB12+AB13)</f>
        <v>0</v>
      </c>
    </row>
    <row r="11" spans="1:28" hidden="1" x14ac:dyDescent="0.2">
      <c r="A11" s="14" t="s">
        <v>285</v>
      </c>
      <c r="B11" s="15" t="s">
        <v>130</v>
      </c>
      <c r="C11" s="15" t="s">
        <v>134</v>
      </c>
      <c r="D11" s="72">
        <v>3266.9</v>
      </c>
      <c r="E11" s="76">
        <v>3567.1</v>
      </c>
      <c r="F11" s="74"/>
      <c r="G11" s="75">
        <f>SUM(I11+H11)</f>
        <v>2913.2</v>
      </c>
      <c r="H11" s="74">
        <v>2913.2</v>
      </c>
      <c r="I11" s="74"/>
      <c r="J11" s="75">
        <f>SUM(K11+T11)</f>
        <v>3852.3</v>
      </c>
      <c r="K11" s="74">
        <v>3852.3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5">
        <f t="shared" si="1"/>
        <v>3852.3</v>
      </c>
      <c r="AA11" s="74">
        <v>3852.3</v>
      </c>
      <c r="AB11" s="74"/>
    </row>
    <row r="12" spans="1:28" ht="25.5" hidden="1" x14ac:dyDescent="0.2">
      <c r="A12" s="14" t="s">
        <v>286</v>
      </c>
      <c r="B12" s="15" t="s">
        <v>130</v>
      </c>
      <c r="C12" s="15" t="s">
        <v>134</v>
      </c>
      <c r="D12" s="72">
        <v>1432.2</v>
      </c>
      <c r="E12" s="76">
        <v>1654.3</v>
      </c>
      <c r="F12" s="74"/>
      <c r="G12" s="75">
        <f t="shared" ref="G12:G38" si="4">SUM(I12+H12)</f>
        <v>1527.2</v>
      </c>
      <c r="H12" s="74">
        <v>1527.2</v>
      </c>
      <c r="I12" s="74"/>
      <c r="J12" s="75">
        <f t="shared" ref="J12:J59" si="5">SUM(K12+T12)</f>
        <v>1977.3</v>
      </c>
      <c r="K12" s="74">
        <v>1977.3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>
        <f t="shared" si="1"/>
        <v>1977.3</v>
      </c>
      <c r="AA12" s="74">
        <v>1977.3</v>
      </c>
      <c r="AB12" s="74"/>
    </row>
    <row r="13" spans="1:28" ht="17.25" hidden="1" customHeight="1" x14ac:dyDescent="0.2">
      <c r="A13" s="14" t="s">
        <v>287</v>
      </c>
      <c r="B13" s="15" t="s">
        <v>130</v>
      </c>
      <c r="C13" s="15" t="s">
        <v>134</v>
      </c>
      <c r="D13" s="72">
        <v>9588.2000000000007</v>
      </c>
      <c r="E13" s="76">
        <v>11653.5</v>
      </c>
      <c r="F13" s="74"/>
      <c r="G13" s="75">
        <f t="shared" si="4"/>
        <v>11219.3</v>
      </c>
      <c r="H13" s="74">
        <v>11219.3</v>
      </c>
      <c r="I13" s="74"/>
      <c r="J13" s="75">
        <f t="shared" si="5"/>
        <v>13325.5</v>
      </c>
      <c r="K13" s="74">
        <v>13325.5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5">
        <f t="shared" si="1"/>
        <v>13025.5</v>
      </c>
      <c r="AA13" s="74">
        <v>13025.5</v>
      </c>
      <c r="AB13" s="74"/>
    </row>
    <row r="14" spans="1:28" s="18" customFormat="1" ht="17.25" hidden="1" customHeight="1" x14ac:dyDescent="0.2">
      <c r="A14" s="16" t="s">
        <v>136</v>
      </c>
      <c r="B14" s="17" t="s">
        <v>130</v>
      </c>
      <c r="C14" s="17" t="s">
        <v>137</v>
      </c>
      <c r="D14" s="70">
        <f t="shared" ref="D14:K14" si="6">SUM(D15)</f>
        <v>156624.9</v>
      </c>
      <c r="E14" s="70">
        <f t="shared" si="6"/>
        <v>171282.1</v>
      </c>
      <c r="F14" s="70">
        <f t="shared" si="6"/>
        <v>0</v>
      </c>
      <c r="G14" s="71">
        <f t="shared" si="6"/>
        <v>165844.70000000001</v>
      </c>
      <c r="H14" s="70">
        <f t="shared" si="6"/>
        <v>165844.70000000001</v>
      </c>
      <c r="I14" s="70">
        <f t="shared" si="6"/>
        <v>0</v>
      </c>
      <c r="J14" s="71">
        <f t="shared" si="6"/>
        <v>206999.2</v>
      </c>
      <c r="K14" s="70">
        <f t="shared" si="6"/>
        <v>206999.2</v>
      </c>
      <c r="L14" s="70"/>
      <c r="M14" s="70"/>
      <c r="N14" s="70"/>
      <c r="O14" s="70"/>
      <c r="P14" s="70"/>
      <c r="Q14" s="70"/>
      <c r="R14" s="70"/>
      <c r="S14" s="70"/>
      <c r="T14" s="70">
        <f>SUM(T15)</f>
        <v>0</v>
      </c>
      <c r="U14" s="70"/>
      <c r="V14" s="70"/>
      <c r="W14" s="70"/>
      <c r="X14" s="70"/>
      <c r="Y14" s="70"/>
      <c r="Z14" s="75">
        <f t="shared" si="1"/>
        <v>195999.2</v>
      </c>
      <c r="AA14" s="70">
        <f>SUM(AA15)</f>
        <v>195999.2</v>
      </c>
      <c r="AB14" s="70">
        <f>SUM(AB15)</f>
        <v>0</v>
      </c>
    </row>
    <row r="15" spans="1:28" ht="16.5" hidden="1" customHeight="1" x14ac:dyDescent="0.2">
      <c r="A15" s="14" t="s">
        <v>288</v>
      </c>
      <c r="B15" s="15" t="s">
        <v>130</v>
      </c>
      <c r="C15" s="15" t="s">
        <v>137</v>
      </c>
      <c r="D15" s="72">
        <v>156624.9</v>
      </c>
      <c r="E15" s="76">
        <v>171282.1</v>
      </c>
      <c r="F15" s="74"/>
      <c r="G15" s="75">
        <f t="shared" si="4"/>
        <v>165844.70000000001</v>
      </c>
      <c r="H15" s="74">
        <v>165844.70000000001</v>
      </c>
      <c r="I15" s="74"/>
      <c r="J15" s="75">
        <f t="shared" si="5"/>
        <v>206999.2</v>
      </c>
      <c r="K15" s="74">
        <v>206999.2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>
        <f t="shared" si="1"/>
        <v>195999.2</v>
      </c>
      <c r="AA15" s="74">
        <v>195999.2</v>
      </c>
      <c r="AB15" s="74"/>
    </row>
    <row r="16" spans="1:28" s="18" customFormat="1" ht="17.25" hidden="1" customHeight="1" x14ac:dyDescent="0.2">
      <c r="A16" s="16" t="s">
        <v>138</v>
      </c>
      <c r="B16" s="17" t="s">
        <v>130</v>
      </c>
      <c r="C16" s="17" t="s">
        <v>139</v>
      </c>
      <c r="D16" s="70">
        <f t="shared" ref="D16:K16" si="7">SUM(D17)</f>
        <v>2.2000000000000002</v>
      </c>
      <c r="E16" s="70">
        <f t="shared" si="7"/>
        <v>2.2000000000000002</v>
      </c>
      <c r="F16" s="70">
        <f t="shared" si="7"/>
        <v>0</v>
      </c>
      <c r="G16" s="71">
        <f t="shared" si="7"/>
        <v>8.8000000000000007</v>
      </c>
      <c r="H16" s="70">
        <f t="shared" si="7"/>
        <v>0</v>
      </c>
      <c r="I16" s="70">
        <f t="shared" si="7"/>
        <v>8.8000000000000007</v>
      </c>
      <c r="J16" s="71">
        <f t="shared" si="7"/>
        <v>9.4</v>
      </c>
      <c r="K16" s="70">
        <f t="shared" si="7"/>
        <v>0</v>
      </c>
      <c r="L16" s="70"/>
      <c r="M16" s="70"/>
      <c r="N16" s="70"/>
      <c r="O16" s="70"/>
      <c r="P16" s="70"/>
      <c r="Q16" s="70"/>
      <c r="R16" s="70"/>
      <c r="S16" s="70"/>
      <c r="T16" s="70">
        <f>SUM(T17)</f>
        <v>9.4</v>
      </c>
      <c r="U16" s="70"/>
      <c r="V16" s="70"/>
      <c r="W16" s="70"/>
      <c r="X16" s="70"/>
      <c r="Y16" s="70"/>
      <c r="Z16" s="75">
        <f t="shared" si="1"/>
        <v>9.4</v>
      </c>
      <c r="AA16" s="70">
        <f>SUM(AA17)</f>
        <v>0</v>
      </c>
      <c r="AB16" s="70">
        <f>SUM(AB17)</f>
        <v>9.4</v>
      </c>
    </row>
    <row r="17" spans="1:28" ht="25.5" hidden="1" x14ac:dyDescent="0.2">
      <c r="A17" s="14" t="s">
        <v>149</v>
      </c>
      <c r="B17" s="15" t="s">
        <v>130</v>
      </c>
      <c r="C17" s="15" t="s">
        <v>139</v>
      </c>
      <c r="D17" s="72">
        <v>2.2000000000000002</v>
      </c>
      <c r="E17" s="76">
        <v>2.2000000000000002</v>
      </c>
      <c r="F17" s="74"/>
      <c r="G17" s="75">
        <f t="shared" si="4"/>
        <v>8.8000000000000007</v>
      </c>
      <c r="H17" s="74"/>
      <c r="I17" s="74">
        <v>8.8000000000000007</v>
      </c>
      <c r="J17" s="75">
        <f t="shared" si="5"/>
        <v>9.4</v>
      </c>
      <c r="K17" s="74"/>
      <c r="L17" s="74"/>
      <c r="M17" s="74"/>
      <c r="N17" s="74"/>
      <c r="O17" s="74"/>
      <c r="P17" s="74"/>
      <c r="Q17" s="74"/>
      <c r="R17" s="74"/>
      <c r="S17" s="74"/>
      <c r="T17" s="74">
        <v>9.4</v>
      </c>
      <c r="U17" s="74"/>
      <c r="V17" s="74"/>
      <c r="W17" s="74"/>
      <c r="X17" s="74"/>
      <c r="Y17" s="74"/>
      <c r="Z17" s="75">
        <f t="shared" si="1"/>
        <v>9.4</v>
      </c>
      <c r="AA17" s="74"/>
      <c r="AB17" s="74">
        <v>9.4</v>
      </c>
    </row>
    <row r="18" spans="1:28" s="18" customFormat="1" ht="26.25" hidden="1" customHeight="1" x14ac:dyDescent="0.2">
      <c r="A18" s="16" t="s">
        <v>140</v>
      </c>
      <c r="B18" s="17" t="s">
        <v>130</v>
      </c>
      <c r="C18" s="17" t="s">
        <v>141</v>
      </c>
      <c r="D18" s="70">
        <f t="shared" ref="D18:K18" si="8">SUM(D19+D20+D21)</f>
        <v>32449.999999999996</v>
      </c>
      <c r="E18" s="70">
        <f t="shared" si="8"/>
        <v>37849.9</v>
      </c>
      <c r="F18" s="70">
        <f t="shared" si="8"/>
        <v>0</v>
      </c>
      <c r="G18" s="71">
        <f t="shared" si="8"/>
        <v>34702.800000000003</v>
      </c>
      <c r="H18" s="70">
        <f t="shared" si="8"/>
        <v>34702.800000000003</v>
      </c>
      <c r="I18" s="70">
        <f t="shared" si="8"/>
        <v>0</v>
      </c>
      <c r="J18" s="71">
        <f t="shared" si="8"/>
        <v>41404.199999999997</v>
      </c>
      <c r="K18" s="70">
        <f t="shared" si="8"/>
        <v>41404.199999999997</v>
      </c>
      <c r="L18" s="70"/>
      <c r="M18" s="70"/>
      <c r="N18" s="70"/>
      <c r="O18" s="70"/>
      <c r="P18" s="70"/>
      <c r="Q18" s="70"/>
      <c r="R18" s="70"/>
      <c r="S18" s="70"/>
      <c r="T18" s="70">
        <f>SUM(T19+T20+T21)</f>
        <v>0</v>
      </c>
      <c r="U18" s="70"/>
      <c r="V18" s="70"/>
      <c r="W18" s="70"/>
      <c r="X18" s="70"/>
      <c r="Y18" s="70"/>
      <c r="Z18" s="75">
        <f t="shared" si="1"/>
        <v>39704.199999999997</v>
      </c>
      <c r="AA18" s="70">
        <f>SUM(AA19+AA20+AA21)</f>
        <v>39704.199999999997</v>
      </c>
      <c r="AB18" s="70">
        <f>SUM(AB19+AB20+AB21)</f>
        <v>0</v>
      </c>
    </row>
    <row r="19" spans="1:28" ht="17.25" hidden="1" customHeight="1" x14ac:dyDescent="0.2">
      <c r="A19" s="14" t="s">
        <v>142</v>
      </c>
      <c r="B19" s="15" t="s">
        <v>130</v>
      </c>
      <c r="C19" s="15" t="s">
        <v>141</v>
      </c>
      <c r="D19" s="72">
        <v>26347.1</v>
      </c>
      <c r="E19" s="76">
        <v>30374.9</v>
      </c>
      <c r="F19" s="74"/>
      <c r="G19" s="75">
        <f t="shared" si="4"/>
        <v>27093</v>
      </c>
      <c r="H19" s="74">
        <v>27093</v>
      </c>
      <c r="I19" s="74"/>
      <c r="J19" s="75">
        <f t="shared" si="5"/>
        <v>31861</v>
      </c>
      <c r="K19" s="74">
        <v>31861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5">
        <f t="shared" si="1"/>
        <v>30261</v>
      </c>
      <c r="AA19" s="74">
        <v>30261</v>
      </c>
      <c r="AB19" s="74"/>
    </row>
    <row r="20" spans="1:28" ht="18" hidden="1" customHeight="1" x14ac:dyDescent="0.2">
      <c r="A20" s="14" t="s">
        <v>143</v>
      </c>
      <c r="B20" s="15" t="s">
        <v>130</v>
      </c>
      <c r="C20" s="15" t="s">
        <v>141</v>
      </c>
      <c r="D20" s="72">
        <v>4492.8</v>
      </c>
      <c r="E20" s="76">
        <v>5539.9</v>
      </c>
      <c r="F20" s="74"/>
      <c r="G20" s="75">
        <f t="shared" si="4"/>
        <v>4702.7</v>
      </c>
      <c r="H20" s="74">
        <v>4702.7</v>
      </c>
      <c r="I20" s="74"/>
      <c r="J20" s="75">
        <f t="shared" si="5"/>
        <v>5751.2</v>
      </c>
      <c r="K20" s="74">
        <v>5751.2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5">
        <f t="shared" si="1"/>
        <v>5651.2</v>
      </c>
      <c r="AA20" s="74">
        <v>5651.2</v>
      </c>
      <c r="AB20" s="74"/>
    </row>
    <row r="21" spans="1:28" ht="18.75" hidden="1" customHeight="1" x14ac:dyDescent="0.2">
      <c r="A21" s="14" t="s">
        <v>144</v>
      </c>
      <c r="B21" s="15" t="s">
        <v>130</v>
      </c>
      <c r="C21" s="15" t="s">
        <v>141</v>
      </c>
      <c r="D21" s="72">
        <v>1610.1</v>
      </c>
      <c r="E21" s="76">
        <v>1935.1</v>
      </c>
      <c r="F21" s="74"/>
      <c r="G21" s="75">
        <f t="shared" si="4"/>
        <v>2907.1</v>
      </c>
      <c r="H21" s="74">
        <v>2907.1</v>
      </c>
      <c r="I21" s="74"/>
      <c r="J21" s="75">
        <f t="shared" si="5"/>
        <v>3792</v>
      </c>
      <c r="K21" s="74">
        <v>3792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>
        <f t="shared" si="1"/>
        <v>3792</v>
      </c>
      <c r="AA21" s="74">
        <v>3792</v>
      </c>
      <c r="AB21" s="74"/>
    </row>
    <row r="22" spans="1:28" s="60" customFormat="1" ht="24" hidden="1" customHeight="1" x14ac:dyDescent="0.2">
      <c r="A22" s="57" t="s">
        <v>48</v>
      </c>
      <c r="B22" s="56" t="s">
        <v>130</v>
      </c>
      <c r="C22" s="56" t="s">
        <v>145</v>
      </c>
      <c r="D22" s="77">
        <f>D23</f>
        <v>4356</v>
      </c>
      <c r="E22" s="77">
        <f t="shared" ref="E22:AB22" si="9">E23</f>
        <v>0</v>
      </c>
      <c r="F22" s="77">
        <f t="shared" si="9"/>
        <v>0</v>
      </c>
      <c r="G22" s="78">
        <f t="shared" si="9"/>
        <v>0</v>
      </c>
      <c r="H22" s="77">
        <f t="shared" si="9"/>
        <v>0</v>
      </c>
      <c r="I22" s="77">
        <f t="shared" si="9"/>
        <v>0</v>
      </c>
      <c r="J22" s="78">
        <f t="shared" si="9"/>
        <v>0</v>
      </c>
      <c r="K22" s="77">
        <f t="shared" si="9"/>
        <v>0</v>
      </c>
      <c r="L22" s="77">
        <f t="shared" si="9"/>
        <v>0</v>
      </c>
      <c r="M22" s="77">
        <f t="shared" si="9"/>
        <v>0</v>
      </c>
      <c r="N22" s="77">
        <f t="shared" si="9"/>
        <v>0</v>
      </c>
      <c r="O22" s="77">
        <f t="shared" si="9"/>
        <v>0</v>
      </c>
      <c r="P22" s="77">
        <f t="shared" si="9"/>
        <v>0</v>
      </c>
      <c r="Q22" s="77">
        <f t="shared" si="9"/>
        <v>0</v>
      </c>
      <c r="R22" s="77">
        <f t="shared" si="9"/>
        <v>0</v>
      </c>
      <c r="S22" s="77">
        <f t="shared" si="9"/>
        <v>0</v>
      </c>
      <c r="T22" s="77">
        <f t="shared" si="9"/>
        <v>0</v>
      </c>
      <c r="U22" s="77"/>
      <c r="V22" s="77"/>
      <c r="W22" s="77"/>
      <c r="X22" s="77"/>
      <c r="Y22" s="77"/>
      <c r="Z22" s="75">
        <f t="shared" si="1"/>
        <v>0</v>
      </c>
      <c r="AA22" s="77">
        <f t="shared" si="9"/>
        <v>0</v>
      </c>
      <c r="AB22" s="77">
        <f t="shared" si="9"/>
        <v>0</v>
      </c>
    </row>
    <row r="23" spans="1:28" ht="18.75" hidden="1" customHeight="1" x14ac:dyDescent="0.2">
      <c r="A23" s="40" t="s">
        <v>44</v>
      </c>
      <c r="B23" s="15" t="s">
        <v>130</v>
      </c>
      <c r="C23" s="43" t="s">
        <v>145</v>
      </c>
      <c r="D23" s="72">
        <v>4356</v>
      </c>
      <c r="E23" s="76"/>
      <c r="F23" s="74"/>
      <c r="G23" s="75"/>
      <c r="H23" s="74"/>
      <c r="I23" s="74"/>
      <c r="J23" s="75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5">
        <f t="shared" si="1"/>
        <v>0</v>
      </c>
      <c r="AA23" s="74"/>
      <c r="AB23" s="74"/>
    </row>
    <row r="24" spans="1:28" s="18" customFormat="1" ht="18" hidden="1" customHeight="1" x14ac:dyDescent="0.2">
      <c r="A24" s="16" t="s">
        <v>146</v>
      </c>
      <c r="B24" s="17" t="s">
        <v>130</v>
      </c>
      <c r="C24" s="17" t="s">
        <v>147</v>
      </c>
      <c r="D24" s="70">
        <f t="shared" ref="D24:K24" si="10">SUM(D25)</f>
        <v>0</v>
      </c>
      <c r="E24" s="70">
        <f t="shared" si="10"/>
        <v>1246.3</v>
      </c>
      <c r="F24" s="70">
        <f t="shared" si="10"/>
        <v>0</v>
      </c>
      <c r="G24" s="71">
        <f t="shared" si="10"/>
        <v>3000</v>
      </c>
      <c r="H24" s="70">
        <f t="shared" si="10"/>
        <v>3000</v>
      </c>
      <c r="I24" s="70">
        <f t="shared" si="10"/>
        <v>0</v>
      </c>
      <c r="J24" s="71">
        <f t="shared" si="10"/>
        <v>5000</v>
      </c>
      <c r="K24" s="70">
        <f t="shared" si="10"/>
        <v>5000</v>
      </c>
      <c r="L24" s="70"/>
      <c r="M24" s="70"/>
      <c r="N24" s="70"/>
      <c r="O24" s="70"/>
      <c r="P24" s="70"/>
      <c r="Q24" s="70"/>
      <c r="R24" s="70"/>
      <c r="S24" s="70"/>
      <c r="T24" s="70">
        <f>SUM(T25)</f>
        <v>0</v>
      </c>
      <c r="U24" s="70"/>
      <c r="V24" s="70"/>
      <c r="W24" s="70"/>
      <c r="X24" s="70"/>
      <c r="Y24" s="70"/>
      <c r="Z24" s="75">
        <f t="shared" si="1"/>
        <v>5000</v>
      </c>
      <c r="AA24" s="70">
        <f>SUM(AA25)</f>
        <v>5000</v>
      </c>
      <c r="AB24" s="70">
        <f>SUM(AB25)</f>
        <v>0</v>
      </c>
    </row>
    <row r="25" spans="1:28" ht="16.5" hidden="1" customHeight="1" x14ac:dyDescent="0.2">
      <c r="A25" s="14" t="s">
        <v>289</v>
      </c>
      <c r="B25" s="15" t="s">
        <v>130</v>
      </c>
      <c r="C25" s="15" t="s">
        <v>147</v>
      </c>
      <c r="D25" s="72"/>
      <c r="E25" s="76">
        <v>1246.3</v>
      </c>
      <c r="F25" s="74"/>
      <c r="G25" s="75">
        <f>SUM(I25+H25)</f>
        <v>3000</v>
      </c>
      <c r="H25" s="74">
        <v>3000</v>
      </c>
      <c r="I25" s="74"/>
      <c r="J25" s="75">
        <f t="shared" si="5"/>
        <v>5000</v>
      </c>
      <c r="K25" s="74">
        <v>5000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5">
        <f t="shared" si="1"/>
        <v>5000</v>
      </c>
      <c r="AA25" s="74">
        <v>5000</v>
      </c>
      <c r="AB25" s="74"/>
    </row>
    <row r="26" spans="1:28" s="18" customFormat="1" ht="16.5" hidden="1" customHeight="1" x14ac:dyDescent="0.2">
      <c r="A26" s="16" t="s">
        <v>150</v>
      </c>
      <c r="B26" s="17" t="s">
        <v>130</v>
      </c>
      <c r="C26" s="17" t="s">
        <v>151</v>
      </c>
      <c r="D26" s="70">
        <f>SUM(D27+D28+D30+D31+D32+D33+D34+D35+D36+D37+D29)</f>
        <v>46890.6</v>
      </c>
      <c r="E26" s="70">
        <f>SUM(E27+E28+E29+E30+E31+E32+E33+E34+E35+E36+E37)</f>
        <v>51387.799999999996</v>
      </c>
      <c r="F26" s="70">
        <f>SUM(F27+F28+F29+F30+F31+F32+F33+F34+F35+F36+F37)</f>
        <v>0</v>
      </c>
      <c r="G26" s="75">
        <f>SUM(I26+H26)</f>
        <v>217242.9</v>
      </c>
      <c r="H26" s="70">
        <f>SUM(H27+H28+H30+H31+H32+H33+H34+H35+H36+H37+H38)</f>
        <v>202811.5</v>
      </c>
      <c r="I26" s="70">
        <f>SUM(I27+I28+I30+I31+I32+I33+I34+I35+I36+I37)</f>
        <v>14431.4</v>
      </c>
      <c r="J26" s="71">
        <f>SUM(J27+J28+J30+J31+J32+J33+J34+J35+J36+J37)</f>
        <v>70688.900000000009</v>
      </c>
      <c r="K26" s="70">
        <f>SUM(K27+K28+K30+K31+K32+K33+K34+K35+K36+K37)</f>
        <v>51421</v>
      </c>
      <c r="L26" s="70"/>
      <c r="M26" s="70"/>
      <c r="N26" s="70"/>
      <c r="O26" s="70"/>
      <c r="P26" s="70"/>
      <c r="Q26" s="70"/>
      <c r="R26" s="70"/>
      <c r="S26" s="70"/>
      <c r="T26" s="70">
        <f>SUM(T27+T28+T30+T31+T32+T33+T34+T35+T36+T37)</f>
        <v>19267.899999999998</v>
      </c>
      <c r="U26" s="70"/>
      <c r="V26" s="70"/>
      <c r="W26" s="70"/>
      <c r="X26" s="70"/>
      <c r="Y26" s="70"/>
      <c r="Z26" s="75">
        <f t="shared" si="1"/>
        <v>54328.899999999994</v>
      </c>
      <c r="AA26" s="70">
        <f>SUM(AA27+AA28+AA30+AA31+AA32+AA33+AA34+AA35+AA36+AA37)</f>
        <v>35061</v>
      </c>
      <c r="AB26" s="70">
        <f>SUM(AB27+AB28+AB30+AB31+AB32+AB33+AB34+AB35+AB36+AB37)</f>
        <v>19267.899999999998</v>
      </c>
    </row>
    <row r="27" spans="1:28" ht="16.5" hidden="1" customHeight="1" x14ac:dyDescent="0.2">
      <c r="A27" s="14" t="s">
        <v>290</v>
      </c>
      <c r="B27" s="15" t="s">
        <v>130</v>
      </c>
      <c r="C27" s="15" t="s">
        <v>151</v>
      </c>
      <c r="D27" s="72">
        <v>23000.2</v>
      </c>
      <c r="E27" s="76">
        <v>30129.8</v>
      </c>
      <c r="F27" s="74"/>
      <c r="G27" s="75">
        <f t="shared" si="4"/>
        <v>29503</v>
      </c>
      <c r="H27" s="74">
        <v>29503</v>
      </c>
      <c r="I27" s="74"/>
      <c r="J27" s="75">
        <f t="shared" si="5"/>
        <v>34307</v>
      </c>
      <c r="K27" s="74">
        <v>34307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5">
        <f t="shared" si="1"/>
        <v>33061</v>
      </c>
      <c r="AA27" s="74">
        <v>33061</v>
      </c>
      <c r="AB27" s="74"/>
    </row>
    <row r="28" spans="1:28" ht="25.5" hidden="1" x14ac:dyDescent="0.2">
      <c r="A28" s="14" t="s">
        <v>152</v>
      </c>
      <c r="B28" s="15" t="s">
        <v>130</v>
      </c>
      <c r="C28" s="15" t="s">
        <v>151</v>
      </c>
      <c r="D28" s="72">
        <v>2545.6999999999998</v>
      </c>
      <c r="E28" s="76">
        <v>2642.9</v>
      </c>
      <c r="F28" s="74"/>
      <c r="G28" s="75">
        <f t="shared" si="4"/>
        <v>1881</v>
      </c>
      <c r="H28" s="74">
        <v>1881</v>
      </c>
      <c r="I28" s="74"/>
      <c r="J28" s="75">
        <f t="shared" si="5"/>
        <v>15932</v>
      </c>
      <c r="K28" s="74">
        <v>15932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5">
        <f t="shared" si="1"/>
        <v>2000</v>
      </c>
      <c r="AA28" s="74">
        <v>2000</v>
      </c>
      <c r="AB28" s="74"/>
    </row>
    <row r="29" spans="1:28" hidden="1" x14ac:dyDescent="0.2">
      <c r="A29" s="40" t="s">
        <v>102</v>
      </c>
      <c r="B29" s="15" t="s">
        <v>130</v>
      </c>
      <c r="C29" s="15" t="s">
        <v>151</v>
      </c>
      <c r="D29" s="72">
        <v>450</v>
      </c>
      <c r="E29" s="76">
        <v>1135.4000000000001</v>
      </c>
      <c r="F29" s="74"/>
      <c r="G29" s="75">
        <f t="shared" si="4"/>
        <v>0</v>
      </c>
      <c r="H29" s="74"/>
      <c r="I29" s="74"/>
      <c r="J29" s="75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5">
        <f t="shared" si="1"/>
        <v>0</v>
      </c>
      <c r="AA29" s="74"/>
      <c r="AB29" s="74"/>
    </row>
    <row r="30" spans="1:28" ht="18" hidden="1" customHeight="1" x14ac:dyDescent="0.2">
      <c r="A30" s="14" t="s">
        <v>153</v>
      </c>
      <c r="B30" s="15" t="s">
        <v>130</v>
      </c>
      <c r="C30" s="15" t="s">
        <v>151</v>
      </c>
      <c r="D30" s="72">
        <v>7514.7</v>
      </c>
      <c r="E30" s="72">
        <v>2872</v>
      </c>
      <c r="F30" s="74"/>
      <c r="G30" s="75">
        <f t="shared" si="4"/>
        <v>0</v>
      </c>
      <c r="H30" s="74"/>
      <c r="I30" s="74"/>
      <c r="J30" s="75">
        <f t="shared" si="5"/>
        <v>1182</v>
      </c>
      <c r="K30" s="74">
        <v>1182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>
        <f t="shared" si="1"/>
        <v>0</v>
      </c>
      <c r="AA30" s="74"/>
      <c r="AB30" s="74"/>
    </row>
    <row r="31" spans="1:28" ht="39.75" hidden="1" customHeight="1" x14ac:dyDescent="0.2">
      <c r="A31" s="14" t="s">
        <v>291</v>
      </c>
      <c r="B31" s="15" t="s">
        <v>130</v>
      </c>
      <c r="C31" s="15" t="s">
        <v>151</v>
      </c>
      <c r="D31" s="72">
        <v>6672</v>
      </c>
      <c r="E31" s="76">
        <v>6376.3</v>
      </c>
      <c r="F31" s="74"/>
      <c r="G31" s="75">
        <f t="shared" si="4"/>
        <v>6176.3</v>
      </c>
      <c r="H31" s="74"/>
      <c r="I31" s="74">
        <v>6176.3</v>
      </c>
      <c r="J31" s="75">
        <f t="shared" si="5"/>
        <v>7090.6</v>
      </c>
      <c r="K31" s="74"/>
      <c r="L31" s="74"/>
      <c r="M31" s="74"/>
      <c r="N31" s="74"/>
      <c r="O31" s="74"/>
      <c r="P31" s="74"/>
      <c r="Q31" s="74"/>
      <c r="R31" s="74"/>
      <c r="S31" s="74"/>
      <c r="T31" s="74">
        <v>7090.6</v>
      </c>
      <c r="U31" s="74"/>
      <c r="V31" s="74"/>
      <c r="W31" s="74"/>
      <c r="X31" s="74"/>
      <c r="Y31" s="74"/>
      <c r="Z31" s="75">
        <f t="shared" si="1"/>
        <v>7090.6</v>
      </c>
      <c r="AA31" s="74"/>
      <c r="AB31" s="74">
        <v>7090.6</v>
      </c>
    </row>
    <row r="32" spans="1:28" ht="25.5" hidden="1" x14ac:dyDescent="0.2">
      <c r="A32" s="14" t="s">
        <v>292</v>
      </c>
      <c r="B32" s="15" t="s">
        <v>130</v>
      </c>
      <c r="C32" s="15" t="s">
        <v>151</v>
      </c>
      <c r="D32" s="72">
        <v>4198</v>
      </c>
      <c r="E32" s="76">
        <v>5164.8</v>
      </c>
      <c r="F32" s="74"/>
      <c r="G32" s="75">
        <f t="shared" si="4"/>
        <v>5164.8</v>
      </c>
      <c r="H32" s="74"/>
      <c r="I32" s="74">
        <v>5164.8</v>
      </c>
      <c r="J32" s="75">
        <f t="shared" si="5"/>
        <v>7718.5</v>
      </c>
      <c r="K32" s="74"/>
      <c r="L32" s="74"/>
      <c r="M32" s="74"/>
      <c r="N32" s="74"/>
      <c r="O32" s="74"/>
      <c r="P32" s="74"/>
      <c r="Q32" s="74"/>
      <c r="R32" s="74"/>
      <c r="S32" s="74"/>
      <c r="T32" s="74">
        <v>7718.5</v>
      </c>
      <c r="U32" s="74"/>
      <c r="V32" s="74"/>
      <c r="W32" s="74"/>
      <c r="X32" s="74"/>
      <c r="Y32" s="74"/>
      <c r="Z32" s="75">
        <f t="shared" si="1"/>
        <v>7718.5</v>
      </c>
      <c r="AA32" s="74"/>
      <c r="AB32" s="74">
        <v>7718.5</v>
      </c>
    </row>
    <row r="33" spans="1:28" ht="25.5" hidden="1" x14ac:dyDescent="0.2">
      <c r="A33" s="14" t="s">
        <v>293</v>
      </c>
      <c r="B33" s="15" t="s">
        <v>130</v>
      </c>
      <c r="C33" s="15" t="s">
        <v>151</v>
      </c>
      <c r="D33" s="72">
        <v>2312.8000000000002</v>
      </c>
      <c r="E33" s="76">
        <v>2293.1999999999998</v>
      </c>
      <c r="F33" s="74"/>
      <c r="G33" s="75">
        <f t="shared" si="4"/>
        <v>2293.1999999999998</v>
      </c>
      <c r="H33" s="74"/>
      <c r="I33" s="74">
        <v>2293.1999999999998</v>
      </c>
      <c r="J33" s="75">
        <f t="shared" si="5"/>
        <v>3427</v>
      </c>
      <c r="K33" s="74"/>
      <c r="L33" s="74"/>
      <c r="M33" s="74"/>
      <c r="N33" s="74"/>
      <c r="O33" s="74"/>
      <c r="P33" s="74"/>
      <c r="Q33" s="74"/>
      <c r="R33" s="74"/>
      <c r="S33" s="74"/>
      <c r="T33" s="74">
        <v>3427</v>
      </c>
      <c r="U33" s="74"/>
      <c r="V33" s="74"/>
      <c r="W33" s="74"/>
      <c r="X33" s="74"/>
      <c r="Y33" s="74"/>
      <c r="Z33" s="75">
        <f t="shared" si="1"/>
        <v>3427</v>
      </c>
      <c r="AA33" s="74"/>
      <c r="AB33" s="74">
        <v>3427</v>
      </c>
    </row>
    <row r="34" spans="1:28" ht="25.5" hidden="1" x14ac:dyDescent="0.2">
      <c r="A34" s="14" t="s">
        <v>294</v>
      </c>
      <c r="B34" s="15" t="s">
        <v>130</v>
      </c>
      <c r="C34" s="15" t="s">
        <v>151</v>
      </c>
      <c r="D34" s="72">
        <v>9.5</v>
      </c>
      <c r="E34" s="76"/>
      <c r="F34" s="74"/>
      <c r="G34" s="75">
        <f t="shared" si="4"/>
        <v>18</v>
      </c>
      <c r="H34" s="74"/>
      <c r="I34" s="74">
        <v>18</v>
      </c>
      <c r="J34" s="75">
        <f t="shared" si="5"/>
        <v>0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5">
        <f t="shared" si="1"/>
        <v>0</v>
      </c>
      <c r="AA34" s="74"/>
      <c r="AB34" s="74"/>
    </row>
    <row r="35" spans="1:28" ht="25.5" hidden="1" x14ac:dyDescent="0.2">
      <c r="A35" s="14" t="s">
        <v>295</v>
      </c>
      <c r="B35" s="15" t="s">
        <v>130</v>
      </c>
      <c r="C35" s="15" t="s">
        <v>151</v>
      </c>
      <c r="D35" s="72">
        <v>187.7</v>
      </c>
      <c r="E35" s="76"/>
      <c r="F35" s="74"/>
      <c r="G35" s="75">
        <f t="shared" si="4"/>
        <v>0</v>
      </c>
      <c r="H35" s="74"/>
      <c r="I35" s="74"/>
      <c r="J35" s="75">
        <f t="shared" si="5"/>
        <v>0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5">
        <f t="shared" si="1"/>
        <v>0</v>
      </c>
      <c r="AA35" s="74"/>
      <c r="AB35" s="74"/>
    </row>
    <row r="36" spans="1:28" ht="42.75" hidden="1" customHeight="1" x14ac:dyDescent="0.2">
      <c r="A36" s="14" t="s">
        <v>296</v>
      </c>
      <c r="B36" s="15" t="s">
        <v>130</v>
      </c>
      <c r="C36" s="15" t="s">
        <v>151</v>
      </c>
      <c r="D36" s="72"/>
      <c r="E36" s="76">
        <v>684.7</v>
      </c>
      <c r="F36" s="74"/>
      <c r="G36" s="75">
        <f t="shared" si="4"/>
        <v>684.7</v>
      </c>
      <c r="H36" s="74"/>
      <c r="I36" s="74">
        <v>684.7</v>
      </c>
      <c r="J36" s="75">
        <f t="shared" si="5"/>
        <v>930.7</v>
      </c>
      <c r="K36" s="74"/>
      <c r="L36" s="74"/>
      <c r="M36" s="74"/>
      <c r="N36" s="74"/>
      <c r="O36" s="74"/>
      <c r="P36" s="74"/>
      <c r="Q36" s="74"/>
      <c r="R36" s="74"/>
      <c r="S36" s="74"/>
      <c r="T36" s="74">
        <v>930.7</v>
      </c>
      <c r="U36" s="74"/>
      <c r="V36" s="74"/>
      <c r="W36" s="74"/>
      <c r="X36" s="74"/>
      <c r="Y36" s="74"/>
      <c r="Z36" s="75">
        <f t="shared" si="1"/>
        <v>930.7</v>
      </c>
      <c r="AA36" s="74"/>
      <c r="AB36" s="74">
        <v>930.7</v>
      </c>
    </row>
    <row r="37" spans="1:28" ht="38.25" hidden="1" x14ac:dyDescent="0.2">
      <c r="A37" s="14" t="s">
        <v>297</v>
      </c>
      <c r="B37" s="15" t="s">
        <v>130</v>
      </c>
      <c r="C37" s="15" t="s">
        <v>151</v>
      </c>
      <c r="D37" s="72"/>
      <c r="E37" s="73">
        <v>88.7</v>
      </c>
      <c r="F37" s="74"/>
      <c r="G37" s="75">
        <f t="shared" si="4"/>
        <v>94.4</v>
      </c>
      <c r="H37" s="74"/>
      <c r="I37" s="74">
        <v>94.4</v>
      </c>
      <c r="J37" s="75">
        <f t="shared" si="5"/>
        <v>101.1</v>
      </c>
      <c r="K37" s="74"/>
      <c r="L37" s="74"/>
      <c r="M37" s="74"/>
      <c r="N37" s="74"/>
      <c r="O37" s="74"/>
      <c r="P37" s="74"/>
      <c r="Q37" s="74"/>
      <c r="R37" s="74"/>
      <c r="S37" s="74"/>
      <c r="T37" s="74">
        <v>101.1</v>
      </c>
      <c r="U37" s="74"/>
      <c r="V37" s="74"/>
      <c r="W37" s="74"/>
      <c r="X37" s="74"/>
      <c r="Y37" s="74"/>
      <c r="Z37" s="75">
        <f t="shared" si="1"/>
        <v>101.1</v>
      </c>
      <c r="AA37" s="74"/>
      <c r="AB37" s="74">
        <v>101.1</v>
      </c>
    </row>
    <row r="38" spans="1:28" hidden="1" x14ac:dyDescent="0.2">
      <c r="A38" s="40" t="s">
        <v>72</v>
      </c>
      <c r="B38" s="43" t="s">
        <v>130</v>
      </c>
      <c r="C38" s="43" t="s">
        <v>151</v>
      </c>
      <c r="D38" s="72"/>
      <c r="E38" s="73"/>
      <c r="F38" s="74"/>
      <c r="G38" s="75">
        <f t="shared" si="4"/>
        <v>171427.5</v>
      </c>
      <c r="H38" s="74">
        <v>171427.5</v>
      </c>
      <c r="I38" s="74"/>
      <c r="J38" s="75">
        <f t="shared" si="5"/>
        <v>0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5">
        <f t="shared" si="1"/>
        <v>0</v>
      </c>
      <c r="AA38" s="74"/>
      <c r="AB38" s="74"/>
    </row>
    <row r="39" spans="1:28" s="130" customFormat="1" ht="24.75" hidden="1" customHeight="1" x14ac:dyDescent="0.2">
      <c r="A39" s="127" t="s">
        <v>154</v>
      </c>
      <c r="B39" s="128" t="s">
        <v>134</v>
      </c>
      <c r="C39" s="128" t="s">
        <v>131</v>
      </c>
      <c r="D39" s="129">
        <f t="shared" ref="D39:O39" si="11">SUM(D40+D53+D58)</f>
        <v>136917.9</v>
      </c>
      <c r="E39" s="131">
        <f t="shared" si="11"/>
        <v>154376.4</v>
      </c>
      <c r="F39" s="131">
        <f t="shared" si="11"/>
        <v>0</v>
      </c>
      <c r="G39" s="79">
        <f t="shared" si="11"/>
        <v>12336</v>
      </c>
      <c r="H39" s="131">
        <f t="shared" si="11"/>
        <v>12336</v>
      </c>
      <c r="I39" s="131">
        <f t="shared" si="11"/>
        <v>0</v>
      </c>
      <c r="J39" s="79">
        <f t="shared" si="11"/>
        <v>18629.2</v>
      </c>
      <c r="K39" s="131">
        <f t="shared" si="11"/>
        <v>18629.2</v>
      </c>
      <c r="L39" s="131">
        <f t="shared" si="11"/>
        <v>105</v>
      </c>
      <c r="M39" s="131">
        <f t="shared" si="11"/>
        <v>0</v>
      </c>
      <c r="N39" s="131">
        <f t="shared" si="11"/>
        <v>0</v>
      </c>
      <c r="O39" s="131">
        <f t="shared" si="11"/>
        <v>0</v>
      </c>
      <c r="P39" s="131"/>
      <c r="Q39" s="131"/>
      <c r="R39" s="131">
        <f>SUM(R40+R53+R58)</f>
        <v>0</v>
      </c>
      <c r="S39" s="131"/>
      <c r="T39" s="131">
        <f>SUM(T40+T53+T58)</f>
        <v>0</v>
      </c>
      <c r="U39" s="131"/>
      <c r="V39" s="131"/>
      <c r="W39" s="131"/>
      <c r="X39" s="131"/>
      <c r="Y39" s="131"/>
      <c r="Z39" s="75">
        <f t="shared" si="1"/>
        <v>9405.2000000000007</v>
      </c>
      <c r="AA39" s="131">
        <f>SUM(AA40+AA53+AA58)</f>
        <v>9405.2000000000007</v>
      </c>
      <c r="AB39" s="131">
        <f>SUM(AB40+AB53+AB58)</f>
        <v>0</v>
      </c>
    </row>
    <row r="40" spans="1:28" s="18" customFormat="1" ht="18" hidden="1" customHeight="1" x14ac:dyDescent="0.2">
      <c r="A40" s="16" t="s">
        <v>298</v>
      </c>
      <c r="B40" s="17" t="s">
        <v>134</v>
      </c>
      <c r="C40" s="17" t="s">
        <v>132</v>
      </c>
      <c r="D40" s="70">
        <f>SUM(D41+D42+D52)</f>
        <v>128085.6</v>
      </c>
      <c r="E40" s="70">
        <f t="shared" ref="E40:AB40" si="12">SUM(E41+E42+E52)</f>
        <v>145277.19999999998</v>
      </c>
      <c r="F40" s="70">
        <f t="shared" si="12"/>
        <v>0</v>
      </c>
      <c r="G40" s="71">
        <f t="shared" si="12"/>
        <v>4138</v>
      </c>
      <c r="H40" s="70">
        <f t="shared" si="12"/>
        <v>4138</v>
      </c>
      <c r="I40" s="70">
        <f t="shared" si="12"/>
        <v>0</v>
      </c>
      <c r="J40" s="71">
        <f t="shared" si="12"/>
        <v>4138</v>
      </c>
      <c r="K40" s="70">
        <f t="shared" si="12"/>
        <v>4138</v>
      </c>
      <c r="L40" s="70">
        <f t="shared" si="12"/>
        <v>0</v>
      </c>
      <c r="M40" s="70">
        <f t="shared" si="12"/>
        <v>0</v>
      </c>
      <c r="N40" s="70">
        <f t="shared" si="12"/>
        <v>0</v>
      </c>
      <c r="O40" s="70">
        <f t="shared" si="12"/>
        <v>0</v>
      </c>
      <c r="P40" s="70"/>
      <c r="Q40" s="70"/>
      <c r="R40" s="70">
        <f t="shared" si="12"/>
        <v>0</v>
      </c>
      <c r="S40" s="70"/>
      <c r="T40" s="70">
        <f t="shared" si="12"/>
        <v>0</v>
      </c>
      <c r="U40" s="70"/>
      <c r="V40" s="70"/>
      <c r="W40" s="70"/>
      <c r="X40" s="70"/>
      <c r="Y40" s="70"/>
      <c r="Z40" s="75">
        <f t="shared" si="1"/>
        <v>500</v>
      </c>
      <c r="AA40" s="70">
        <f t="shared" si="12"/>
        <v>500</v>
      </c>
      <c r="AB40" s="70">
        <f t="shared" si="12"/>
        <v>0</v>
      </c>
    </row>
    <row r="41" spans="1:28" hidden="1" x14ac:dyDescent="0.2">
      <c r="A41" s="14" t="s">
        <v>155</v>
      </c>
      <c r="B41" s="15" t="s">
        <v>134</v>
      </c>
      <c r="C41" s="15" t="s">
        <v>132</v>
      </c>
      <c r="D41" s="72">
        <v>128085.6</v>
      </c>
      <c r="E41" s="72">
        <v>140380.4</v>
      </c>
      <c r="F41" s="74"/>
      <c r="G41" s="75">
        <f t="shared" ref="G41:G59" si="13">SUM(I41+H41)</f>
        <v>0</v>
      </c>
      <c r="H41" s="74"/>
      <c r="I41" s="74"/>
      <c r="J41" s="75">
        <f t="shared" si="5"/>
        <v>0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5">
        <f t="shared" si="1"/>
        <v>0</v>
      </c>
      <c r="AA41" s="74"/>
      <c r="AB41" s="74"/>
    </row>
    <row r="42" spans="1:28" ht="51" hidden="1" collapsed="1" x14ac:dyDescent="0.2">
      <c r="A42" s="14" t="s">
        <v>156</v>
      </c>
      <c r="B42" s="15" t="s">
        <v>134</v>
      </c>
      <c r="C42" s="15" t="s">
        <v>132</v>
      </c>
      <c r="D42" s="72"/>
      <c r="E42" s="73">
        <f>SUM(E43:E51)</f>
        <v>3982</v>
      </c>
      <c r="F42" s="74"/>
      <c r="G42" s="75">
        <f t="shared" si="13"/>
        <v>4128</v>
      </c>
      <c r="H42" s="74">
        <v>4128</v>
      </c>
      <c r="I42" s="74"/>
      <c r="J42" s="75">
        <f t="shared" si="5"/>
        <v>4128</v>
      </c>
      <c r="K42" s="74">
        <v>4128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>
        <f t="shared" si="1"/>
        <v>500</v>
      </c>
      <c r="AA42" s="74">
        <v>500</v>
      </c>
      <c r="AB42" s="74"/>
    </row>
    <row r="43" spans="1:28" hidden="1" outlineLevel="1" x14ac:dyDescent="0.2">
      <c r="A43" s="14" t="s">
        <v>157</v>
      </c>
      <c r="B43" s="15" t="s">
        <v>134</v>
      </c>
      <c r="C43" s="15" t="s">
        <v>132</v>
      </c>
      <c r="D43" s="72"/>
      <c r="E43" s="73">
        <v>848</v>
      </c>
      <c r="F43" s="74"/>
      <c r="G43" s="75">
        <f t="shared" si="13"/>
        <v>0</v>
      </c>
      <c r="H43" s="74"/>
      <c r="I43" s="74"/>
      <c r="J43" s="75">
        <f t="shared" si="5"/>
        <v>0</v>
      </c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>
        <f t="shared" si="1"/>
        <v>0</v>
      </c>
      <c r="AA43" s="74"/>
      <c r="AB43" s="74"/>
    </row>
    <row r="44" spans="1:28" hidden="1" outlineLevel="1" x14ac:dyDescent="0.2">
      <c r="A44" s="14" t="s">
        <v>158</v>
      </c>
      <c r="B44" s="15" t="s">
        <v>134</v>
      </c>
      <c r="C44" s="15" t="s">
        <v>132</v>
      </c>
      <c r="D44" s="72"/>
      <c r="E44" s="73">
        <v>245</v>
      </c>
      <c r="F44" s="74"/>
      <c r="G44" s="75">
        <f t="shared" si="13"/>
        <v>0</v>
      </c>
      <c r="H44" s="74"/>
      <c r="I44" s="74"/>
      <c r="J44" s="75">
        <f t="shared" si="5"/>
        <v>0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5">
        <f t="shared" si="1"/>
        <v>0</v>
      </c>
      <c r="AA44" s="74"/>
      <c r="AB44" s="74"/>
    </row>
    <row r="45" spans="1:28" hidden="1" outlineLevel="1" x14ac:dyDescent="0.2">
      <c r="A45" s="14" t="s">
        <v>159</v>
      </c>
      <c r="B45" s="15" t="s">
        <v>134</v>
      </c>
      <c r="C45" s="15" t="s">
        <v>132</v>
      </c>
      <c r="D45" s="72"/>
      <c r="E45" s="73">
        <v>179</v>
      </c>
      <c r="F45" s="74"/>
      <c r="G45" s="75">
        <f t="shared" si="13"/>
        <v>0</v>
      </c>
      <c r="H45" s="74"/>
      <c r="I45" s="74"/>
      <c r="J45" s="75">
        <f t="shared" si="5"/>
        <v>0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>
        <f t="shared" si="1"/>
        <v>0</v>
      </c>
      <c r="AA45" s="74"/>
      <c r="AB45" s="74"/>
    </row>
    <row r="46" spans="1:28" hidden="1" outlineLevel="1" x14ac:dyDescent="0.2">
      <c r="A46" s="14" t="s">
        <v>160</v>
      </c>
      <c r="B46" s="15" t="s">
        <v>134</v>
      </c>
      <c r="C46" s="15" t="s">
        <v>132</v>
      </c>
      <c r="D46" s="72"/>
      <c r="E46" s="73">
        <v>130</v>
      </c>
      <c r="F46" s="74"/>
      <c r="G46" s="75">
        <f t="shared" si="13"/>
        <v>0</v>
      </c>
      <c r="H46" s="74"/>
      <c r="I46" s="74"/>
      <c r="J46" s="75">
        <f t="shared" si="5"/>
        <v>0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>
        <f t="shared" si="1"/>
        <v>0</v>
      </c>
      <c r="AA46" s="74"/>
      <c r="AB46" s="74"/>
    </row>
    <row r="47" spans="1:28" ht="25.5" hidden="1" outlineLevel="1" x14ac:dyDescent="0.2">
      <c r="A47" s="14" t="s">
        <v>161</v>
      </c>
      <c r="B47" s="15" t="s">
        <v>134</v>
      </c>
      <c r="C47" s="15" t="s">
        <v>132</v>
      </c>
      <c r="D47" s="72"/>
      <c r="E47" s="73">
        <v>55</v>
      </c>
      <c r="F47" s="74"/>
      <c r="G47" s="75">
        <f t="shared" si="13"/>
        <v>0</v>
      </c>
      <c r="H47" s="74"/>
      <c r="I47" s="74"/>
      <c r="J47" s="75">
        <f t="shared" si="5"/>
        <v>0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>
        <f t="shared" si="1"/>
        <v>0</v>
      </c>
      <c r="AA47" s="74"/>
      <c r="AB47" s="74"/>
    </row>
    <row r="48" spans="1:28" hidden="1" outlineLevel="1" x14ac:dyDescent="0.2">
      <c r="A48" s="14" t="s">
        <v>162</v>
      </c>
      <c r="B48" s="15" t="s">
        <v>134</v>
      </c>
      <c r="C48" s="15" t="s">
        <v>132</v>
      </c>
      <c r="D48" s="72"/>
      <c r="E48" s="73">
        <v>15</v>
      </c>
      <c r="F48" s="74"/>
      <c r="G48" s="75">
        <f t="shared" si="13"/>
        <v>0</v>
      </c>
      <c r="H48" s="74"/>
      <c r="I48" s="74"/>
      <c r="J48" s="75">
        <f t="shared" si="5"/>
        <v>0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5">
        <f t="shared" si="1"/>
        <v>0</v>
      </c>
      <c r="AA48" s="74"/>
      <c r="AB48" s="74"/>
    </row>
    <row r="49" spans="1:28" hidden="1" outlineLevel="1" x14ac:dyDescent="0.2">
      <c r="A49" s="14" t="s">
        <v>163</v>
      </c>
      <c r="B49" s="15" t="s">
        <v>134</v>
      </c>
      <c r="C49" s="15" t="s">
        <v>132</v>
      </c>
      <c r="D49" s="72"/>
      <c r="E49" s="73">
        <v>10</v>
      </c>
      <c r="F49" s="74"/>
      <c r="G49" s="75">
        <f t="shared" si="13"/>
        <v>0</v>
      </c>
      <c r="H49" s="74"/>
      <c r="I49" s="74"/>
      <c r="J49" s="75">
        <f t="shared" si="5"/>
        <v>0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5">
        <f t="shared" si="1"/>
        <v>0</v>
      </c>
      <c r="AA49" s="74"/>
      <c r="AB49" s="74"/>
    </row>
    <row r="50" spans="1:28" hidden="1" outlineLevel="1" x14ac:dyDescent="0.2">
      <c r="A50" s="14" t="s">
        <v>164</v>
      </c>
      <c r="B50" s="15" t="s">
        <v>134</v>
      </c>
      <c r="C50" s="15" t="s">
        <v>132</v>
      </c>
      <c r="D50" s="72"/>
      <c r="E50" s="73">
        <v>100</v>
      </c>
      <c r="F50" s="74"/>
      <c r="G50" s="75">
        <f t="shared" si="13"/>
        <v>0</v>
      </c>
      <c r="H50" s="74"/>
      <c r="I50" s="74"/>
      <c r="J50" s="75">
        <f t="shared" si="5"/>
        <v>0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5">
        <f t="shared" si="1"/>
        <v>0</v>
      </c>
      <c r="AA50" s="74"/>
      <c r="AB50" s="74"/>
    </row>
    <row r="51" spans="1:28" hidden="1" outlineLevel="1" x14ac:dyDescent="0.2">
      <c r="A51" s="14" t="s">
        <v>165</v>
      </c>
      <c r="B51" s="15" t="s">
        <v>134</v>
      </c>
      <c r="C51" s="15" t="s">
        <v>132</v>
      </c>
      <c r="D51" s="72"/>
      <c r="E51" s="73">
        <v>2400</v>
      </c>
      <c r="F51" s="74"/>
      <c r="G51" s="75">
        <f t="shared" si="13"/>
        <v>0</v>
      </c>
      <c r="H51" s="74"/>
      <c r="I51" s="74"/>
      <c r="J51" s="75">
        <f t="shared" si="5"/>
        <v>0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5">
        <f t="shared" si="1"/>
        <v>0</v>
      </c>
      <c r="AA51" s="74"/>
      <c r="AB51" s="74"/>
    </row>
    <row r="52" spans="1:28" ht="38.25" hidden="1" collapsed="1" x14ac:dyDescent="0.2">
      <c r="A52" s="14" t="s">
        <v>166</v>
      </c>
      <c r="B52" s="15" t="s">
        <v>134</v>
      </c>
      <c r="C52" s="15" t="s">
        <v>132</v>
      </c>
      <c r="D52" s="72"/>
      <c r="E52" s="73">
        <v>914.8</v>
      </c>
      <c r="F52" s="74"/>
      <c r="G52" s="75">
        <f t="shared" si="13"/>
        <v>10</v>
      </c>
      <c r="H52" s="74">
        <v>10</v>
      </c>
      <c r="I52" s="74"/>
      <c r="J52" s="75">
        <f t="shared" si="5"/>
        <v>10</v>
      </c>
      <c r="K52" s="74">
        <v>10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5">
        <f t="shared" si="1"/>
        <v>0</v>
      </c>
      <c r="AA52" s="74"/>
      <c r="AB52" s="74"/>
    </row>
    <row r="53" spans="1:28" s="19" customFormat="1" ht="28.5" hidden="1" customHeight="1" x14ac:dyDescent="0.2">
      <c r="A53" s="16" t="s">
        <v>167</v>
      </c>
      <c r="B53" s="17" t="s">
        <v>134</v>
      </c>
      <c r="C53" s="17" t="s">
        <v>168</v>
      </c>
      <c r="D53" s="70">
        <f>SUM(D54+D55+D56+D57)</f>
        <v>8832.2999999999993</v>
      </c>
      <c r="E53" s="70">
        <f>SUM(E54+E55+E56+E57)</f>
        <v>9009.1999999999989</v>
      </c>
      <c r="F53" s="70">
        <f>SUM(F54+F55+F56+F57)</f>
        <v>0</v>
      </c>
      <c r="G53" s="71">
        <f>SUM(G54+G55+G56+G57)</f>
        <v>8198</v>
      </c>
      <c r="H53" s="70">
        <f>SUM(H54+H55+H56+H57)</f>
        <v>8198</v>
      </c>
      <c r="I53" s="70">
        <f>I54+I55+I56+I57</f>
        <v>0</v>
      </c>
      <c r="J53" s="71">
        <f>SUM(J54+J55+J56+J57)</f>
        <v>14491.2</v>
      </c>
      <c r="K53" s="70">
        <f>SUM(K54+K55+K56+K57)</f>
        <v>14491.2</v>
      </c>
      <c r="L53" s="70">
        <f t="shared" ref="L53:R53" si="14">SUM(L54+L55+L56+L57)</f>
        <v>105</v>
      </c>
      <c r="M53" s="70">
        <f t="shared" si="14"/>
        <v>0</v>
      </c>
      <c r="N53" s="70">
        <f t="shared" si="14"/>
        <v>0</v>
      </c>
      <c r="O53" s="70">
        <f t="shared" si="14"/>
        <v>0</v>
      </c>
      <c r="P53" s="70">
        <f t="shared" si="14"/>
        <v>0</v>
      </c>
      <c r="Q53" s="70">
        <f t="shared" si="14"/>
        <v>0</v>
      </c>
      <c r="R53" s="70">
        <f t="shared" si="14"/>
        <v>0</v>
      </c>
      <c r="S53" s="70"/>
      <c r="T53" s="70">
        <f>SUM(T54+T55+T56+T57)</f>
        <v>0</v>
      </c>
      <c r="U53" s="70"/>
      <c r="V53" s="70"/>
      <c r="W53" s="70"/>
      <c r="X53" s="70"/>
      <c r="Y53" s="70"/>
      <c r="Z53" s="75">
        <f t="shared" si="1"/>
        <v>8905.2000000000007</v>
      </c>
      <c r="AA53" s="70">
        <f>SUM(AA54+AA55+AA56+AA57)</f>
        <v>8905.2000000000007</v>
      </c>
      <c r="AB53" s="70">
        <f>SUM(AB54+AB55+AB56+AB57)</f>
        <v>0</v>
      </c>
    </row>
    <row r="54" spans="1:28" ht="25.5" hidden="1" x14ac:dyDescent="0.2">
      <c r="A54" s="14" t="s">
        <v>299</v>
      </c>
      <c r="B54" s="15" t="s">
        <v>134</v>
      </c>
      <c r="C54" s="15" t="s">
        <v>168</v>
      </c>
      <c r="D54" s="72">
        <v>1615.8</v>
      </c>
      <c r="E54" s="73">
        <v>1236.8</v>
      </c>
      <c r="F54" s="74"/>
      <c r="G54" s="75">
        <f t="shared" si="13"/>
        <v>723</v>
      </c>
      <c r="H54" s="74">
        <v>723</v>
      </c>
      <c r="I54" s="74"/>
      <c r="J54" s="75">
        <f t="shared" si="5"/>
        <v>2655</v>
      </c>
      <c r="K54" s="74">
        <v>2655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5">
        <f t="shared" si="1"/>
        <v>800</v>
      </c>
      <c r="AA54" s="74">
        <v>800</v>
      </c>
      <c r="AB54" s="74"/>
    </row>
    <row r="55" spans="1:28" ht="27.75" hidden="1" customHeight="1" x14ac:dyDescent="0.2">
      <c r="A55" s="14" t="s">
        <v>300</v>
      </c>
      <c r="B55" s="15" t="s">
        <v>134</v>
      </c>
      <c r="C55" s="15" t="s">
        <v>168</v>
      </c>
      <c r="D55" s="72">
        <v>7216.5</v>
      </c>
      <c r="E55" s="73">
        <v>7772.4</v>
      </c>
      <c r="F55" s="74"/>
      <c r="G55" s="75">
        <f t="shared" si="13"/>
        <v>7475</v>
      </c>
      <c r="H55" s="74">
        <v>7475</v>
      </c>
      <c r="I55" s="74"/>
      <c r="J55" s="75">
        <f t="shared" si="5"/>
        <v>7440.2</v>
      </c>
      <c r="K55" s="74">
        <v>7440.2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5">
        <f t="shared" si="1"/>
        <v>7440.2</v>
      </c>
      <c r="AA55" s="74">
        <v>7440.2</v>
      </c>
      <c r="AB55" s="74"/>
    </row>
    <row r="56" spans="1:28" ht="19.5" hidden="1" customHeight="1" x14ac:dyDescent="0.2">
      <c r="A56" s="40" t="s">
        <v>23</v>
      </c>
      <c r="B56" s="43" t="s">
        <v>134</v>
      </c>
      <c r="C56" s="43" t="s">
        <v>168</v>
      </c>
      <c r="D56" s="72"/>
      <c r="E56" s="73"/>
      <c r="F56" s="74"/>
      <c r="G56" s="75">
        <f t="shared" si="13"/>
        <v>0</v>
      </c>
      <c r="H56" s="74"/>
      <c r="I56" s="74"/>
      <c r="J56" s="75">
        <f>SUM(K56+T56)</f>
        <v>4130</v>
      </c>
      <c r="K56" s="74">
        <v>4130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5">
        <f t="shared" si="1"/>
        <v>500</v>
      </c>
      <c r="AA56" s="74">
        <v>500</v>
      </c>
      <c r="AB56" s="74"/>
    </row>
    <row r="57" spans="1:28" s="48" customFormat="1" ht="19.5" hidden="1" customHeight="1" x14ac:dyDescent="0.2">
      <c r="A57" s="41" t="s">
        <v>425</v>
      </c>
      <c r="B57" s="47" t="s">
        <v>134</v>
      </c>
      <c r="C57" s="47" t="s">
        <v>168</v>
      </c>
      <c r="D57" s="80"/>
      <c r="E57" s="80"/>
      <c r="F57" s="80"/>
      <c r="G57" s="75">
        <f t="shared" si="13"/>
        <v>0</v>
      </c>
      <c r="H57" s="80">
        <v>0</v>
      </c>
      <c r="I57" s="80">
        <v>0</v>
      </c>
      <c r="J57" s="82">
        <f>SUM(K57+T57)</f>
        <v>266</v>
      </c>
      <c r="K57" s="74">
        <v>266</v>
      </c>
      <c r="L57" s="80">
        <v>105</v>
      </c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75">
        <f t="shared" si="1"/>
        <v>165</v>
      </c>
      <c r="AA57" s="80">
        <v>165</v>
      </c>
      <c r="AB57" s="80">
        <v>0</v>
      </c>
    </row>
    <row r="58" spans="1:28" s="18" customFormat="1" ht="25.5" hidden="1" x14ac:dyDescent="0.2">
      <c r="A58" s="16" t="s">
        <v>169</v>
      </c>
      <c r="B58" s="17" t="s">
        <v>134</v>
      </c>
      <c r="C58" s="17" t="s">
        <v>170</v>
      </c>
      <c r="D58" s="70">
        <f>SUM(D59)</f>
        <v>0</v>
      </c>
      <c r="E58" s="70">
        <f t="shared" ref="E58:AB58" si="15">SUM(E59)</f>
        <v>90</v>
      </c>
      <c r="F58" s="70">
        <f t="shared" si="15"/>
        <v>0</v>
      </c>
      <c r="G58" s="71">
        <f t="shared" si="15"/>
        <v>0</v>
      </c>
      <c r="H58" s="70">
        <f t="shared" si="15"/>
        <v>0</v>
      </c>
      <c r="I58" s="70">
        <f t="shared" si="15"/>
        <v>0</v>
      </c>
      <c r="J58" s="71">
        <f t="shared" si="15"/>
        <v>0</v>
      </c>
      <c r="K58" s="70">
        <f t="shared" si="15"/>
        <v>0</v>
      </c>
      <c r="L58" s="70">
        <f t="shared" si="15"/>
        <v>0</v>
      </c>
      <c r="M58" s="70">
        <f t="shared" si="15"/>
        <v>0</v>
      </c>
      <c r="N58" s="70">
        <f t="shared" si="15"/>
        <v>0</v>
      </c>
      <c r="O58" s="70">
        <f t="shared" si="15"/>
        <v>0</v>
      </c>
      <c r="P58" s="70">
        <f t="shared" si="15"/>
        <v>0</v>
      </c>
      <c r="Q58" s="70">
        <f t="shared" si="15"/>
        <v>0</v>
      </c>
      <c r="R58" s="70">
        <f t="shared" si="15"/>
        <v>0</v>
      </c>
      <c r="S58" s="70"/>
      <c r="T58" s="70">
        <f t="shared" si="15"/>
        <v>0</v>
      </c>
      <c r="U58" s="70"/>
      <c r="V58" s="70"/>
      <c r="W58" s="70"/>
      <c r="X58" s="70"/>
      <c r="Y58" s="70"/>
      <c r="Z58" s="75">
        <f t="shared" si="1"/>
        <v>0</v>
      </c>
      <c r="AA58" s="70">
        <f t="shared" si="15"/>
        <v>0</v>
      </c>
      <c r="AB58" s="70">
        <f t="shared" si="15"/>
        <v>0</v>
      </c>
    </row>
    <row r="59" spans="1:28" ht="38.25" hidden="1" x14ac:dyDescent="0.2">
      <c r="A59" s="14" t="s">
        <v>301</v>
      </c>
      <c r="B59" s="15" t="s">
        <v>134</v>
      </c>
      <c r="C59" s="15" t="s">
        <v>170</v>
      </c>
      <c r="D59" s="72"/>
      <c r="E59" s="73">
        <v>90</v>
      </c>
      <c r="F59" s="74"/>
      <c r="G59" s="75">
        <f t="shared" si="13"/>
        <v>0</v>
      </c>
      <c r="H59" s="74"/>
      <c r="I59" s="74"/>
      <c r="J59" s="75">
        <f t="shared" si="5"/>
        <v>0</v>
      </c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5">
        <f t="shared" si="1"/>
        <v>0</v>
      </c>
      <c r="AA59" s="74"/>
      <c r="AB59" s="74"/>
    </row>
    <row r="60" spans="1:28" s="130" customFormat="1" ht="17.25" hidden="1" customHeight="1" x14ac:dyDescent="0.2">
      <c r="A60" s="127" t="s">
        <v>171</v>
      </c>
      <c r="B60" s="128" t="s">
        <v>137</v>
      </c>
      <c r="C60" s="128" t="s">
        <v>131</v>
      </c>
      <c r="D60" s="129">
        <f t="shared" ref="D60:O60" si="16">SUM(D61+D95+D98+D100+D102+D116)</f>
        <v>56585.3</v>
      </c>
      <c r="E60" s="129">
        <f t="shared" si="16"/>
        <v>76228.5</v>
      </c>
      <c r="F60" s="129">
        <f t="shared" si="16"/>
        <v>0</v>
      </c>
      <c r="G60" s="69">
        <f t="shared" si="16"/>
        <v>72953.700000000012</v>
      </c>
      <c r="H60" s="129">
        <f>SUM(H61+H95+H98+H100+H102+H116)</f>
        <v>57515.6</v>
      </c>
      <c r="I60" s="129">
        <f t="shared" si="16"/>
        <v>15438.099999999999</v>
      </c>
      <c r="J60" s="69">
        <f t="shared" si="16"/>
        <v>154668.19999999998</v>
      </c>
      <c r="K60" s="129">
        <f t="shared" si="16"/>
        <v>91323.299999999988</v>
      </c>
      <c r="L60" s="129">
        <f t="shared" si="16"/>
        <v>0</v>
      </c>
      <c r="M60" s="129">
        <f t="shared" si="16"/>
        <v>0</v>
      </c>
      <c r="N60" s="129">
        <f t="shared" si="16"/>
        <v>0</v>
      </c>
      <c r="O60" s="129">
        <f t="shared" si="16"/>
        <v>0</v>
      </c>
      <c r="P60" s="129"/>
      <c r="Q60" s="129"/>
      <c r="R60" s="129">
        <f>SUM(R61+R95+R98+R100+R102+R116)</f>
        <v>0</v>
      </c>
      <c r="S60" s="129"/>
      <c r="T60" s="129">
        <f>SUM(T61+T95+T98+T100+T102+T116)</f>
        <v>63344.9</v>
      </c>
      <c r="U60" s="129"/>
      <c r="V60" s="129"/>
      <c r="W60" s="129"/>
      <c r="X60" s="129"/>
      <c r="Y60" s="129"/>
      <c r="Z60" s="75">
        <f t="shared" si="1"/>
        <v>128393.29999999999</v>
      </c>
      <c r="AA60" s="129">
        <f>SUM(AA61+AA95+AA98+AA100+AA102+AA116)</f>
        <v>65048.399999999994</v>
      </c>
      <c r="AB60" s="129">
        <f>SUM(AB61+AB95+AB98+AB100+AB102+AB116)</f>
        <v>63344.9</v>
      </c>
    </row>
    <row r="61" spans="1:28" s="18" customFormat="1" ht="17.25" hidden="1" customHeight="1" x14ac:dyDescent="0.2">
      <c r="A61" s="16" t="s">
        <v>172</v>
      </c>
      <c r="B61" s="17" t="s">
        <v>137</v>
      </c>
      <c r="C61" s="17" t="s">
        <v>130</v>
      </c>
      <c r="D61" s="70">
        <f>SUM(D62+D84+D94)</f>
        <v>2860.2</v>
      </c>
      <c r="E61" s="70">
        <f t="shared" ref="E61:K61" si="17">SUM(E62+E84)</f>
        <v>7893.1</v>
      </c>
      <c r="F61" s="70">
        <f t="shared" si="17"/>
        <v>0</v>
      </c>
      <c r="G61" s="71">
        <f t="shared" si="17"/>
        <v>0</v>
      </c>
      <c r="H61" s="70">
        <f t="shared" si="17"/>
        <v>0</v>
      </c>
      <c r="I61" s="70">
        <f t="shared" si="17"/>
        <v>0</v>
      </c>
      <c r="J61" s="71">
        <f t="shared" si="17"/>
        <v>0</v>
      </c>
      <c r="K61" s="70">
        <f t="shared" si="17"/>
        <v>0</v>
      </c>
      <c r="L61" s="70"/>
      <c r="M61" s="70"/>
      <c r="N61" s="70"/>
      <c r="O61" s="70"/>
      <c r="P61" s="70"/>
      <c r="Q61" s="70"/>
      <c r="R61" s="70"/>
      <c r="S61" s="70"/>
      <c r="T61" s="70">
        <f>SUM(T62+T84)</f>
        <v>0</v>
      </c>
      <c r="U61" s="70"/>
      <c r="V61" s="70"/>
      <c r="W61" s="70"/>
      <c r="X61" s="70"/>
      <c r="Y61" s="70"/>
      <c r="Z61" s="75">
        <f t="shared" si="1"/>
        <v>0</v>
      </c>
      <c r="AA61" s="70">
        <f>SUM(AA62+AA84)</f>
        <v>0</v>
      </c>
      <c r="AB61" s="70">
        <f>SUM(AB62+AB84)</f>
        <v>0</v>
      </c>
    </row>
    <row r="62" spans="1:28" s="18" customFormat="1" ht="37.5" hidden="1" customHeight="1" collapsed="1" x14ac:dyDescent="0.2">
      <c r="A62" s="22" t="s">
        <v>427</v>
      </c>
      <c r="B62" s="23" t="s">
        <v>137</v>
      </c>
      <c r="C62" s="23" t="s">
        <v>130</v>
      </c>
      <c r="D62" s="83">
        <f t="shared" ref="D62:K62" si="18">SUM(D63+D64+D65+D67+D68+D69+D70+D71+D72+D73+D74+D75+D76+D77+D78+D79+D80+D82+D83)</f>
        <v>2349.5</v>
      </c>
      <c r="E62" s="83">
        <f>SUM(E63+E64+E65+E66+E67+E68+E69+E70+E71+E72+E73+E74+E75+E76+E77+E78+E79+E80+E81+E82+E83)</f>
        <v>5394.4</v>
      </c>
      <c r="F62" s="83">
        <f t="shared" si="18"/>
        <v>0</v>
      </c>
      <c r="G62" s="84">
        <f t="shared" si="18"/>
        <v>0</v>
      </c>
      <c r="H62" s="83">
        <f t="shared" si="18"/>
        <v>0</v>
      </c>
      <c r="I62" s="83">
        <f t="shared" si="18"/>
        <v>0</v>
      </c>
      <c r="J62" s="84">
        <f t="shared" si="18"/>
        <v>0</v>
      </c>
      <c r="K62" s="83">
        <f t="shared" si="18"/>
        <v>0</v>
      </c>
      <c r="L62" s="83"/>
      <c r="M62" s="83"/>
      <c r="N62" s="83"/>
      <c r="O62" s="83"/>
      <c r="P62" s="83"/>
      <c r="Q62" s="83"/>
      <c r="R62" s="83"/>
      <c r="S62" s="83"/>
      <c r="T62" s="83">
        <f>SUM(T63+T64+T65+T67+T68+T69+T70+T71+T72+T73+T74+T75+T76+T77+T78+T79+T80+T82+T83)</f>
        <v>0</v>
      </c>
      <c r="U62" s="83"/>
      <c r="V62" s="83"/>
      <c r="W62" s="83"/>
      <c r="X62" s="83"/>
      <c r="Y62" s="83"/>
      <c r="Z62" s="75">
        <f t="shared" si="1"/>
        <v>0</v>
      </c>
      <c r="AA62" s="83">
        <f>SUM(AA63+AA64+AA65+AA67+AA68+AA69+AA70+AA71+AA72+AA73+AA74+AA75+AA76+AA77+AA78+AA79+AA80+AA82+AA83)</f>
        <v>0</v>
      </c>
      <c r="AB62" s="83">
        <f>SUM(AB63+AB64+AB65+AB67+AB68+AB69+AB70+AB71+AB72+AB73+AB74+AB75+AB76+AB77+AB78+AB79+AB80+AB82+AB83)</f>
        <v>0</v>
      </c>
    </row>
    <row r="63" spans="1:28" hidden="1" outlineLevel="1" x14ac:dyDescent="0.2">
      <c r="A63" s="14" t="s">
        <v>303</v>
      </c>
      <c r="B63" s="15" t="s">
        <v>137</v>
      </c>
      <c r="C63" s="15" t="s">
        <v>130</v>
      </c>
      <c r="D63" s="72"/>
      <c r="E63" s="72">
        <v>118.7</v>
      </c>
      <c r="F63" s="74"/>
      <c r="G63" s="75">
        <f t="shared" ref="G63:G122" si="19">SUM(I63+H63)</f>
        <v>0</v>
      </c>
      <c r="H63" s="74"/>
      <c r="I63" s="74"/>
      <c r="J63" s="75">
        <f t="shared" ref="J63:J124" si="20">SUM(K63+T63)</f>
        <v>0</v>
      </c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5">
        <f t="shared" si="1"/>
        <v>0</v>
      </c>
      <c r="AA63" s="74"/>
      <c r="AB63" s="74"/>
    </row>
    <row r="64" spans="1:28" hidden="1" outlineLevel="1" x14ac:dyDescent="0.2">
      <c r="A64" s="14" t="s">
        <v>304</v>
      </c>
      <c r="B64" s="15" t="s">
        <v>137</v>
      </c>
      <c r="C64" s="15" t="s">
        <v>130</v>
      </c>
      <c r="D64" s="72"/>
      <c r="E64" s="72">
        <v>88.5</v>
      </c>
      <c r="F64" s="74"/>
      <c r="G64" s="75">
        <f t="shared" si="19"/>
        <v>0</v>
      </c>
      <c r="H64" s="74"/>
      <c r="I64" s="74"/>
      <c r="J64" s="75">
        <f t="shared" si="20"/>
        <v>0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5">
        <f t="shared" si="1"/>
        <v>0</v>
      </c>
      <c r="AA64" s="74"/>
      <c r="AB64" s="74"/>
    </row>
    <row r="65" spans="1:28" hidden="1" outlineLevel="1" x14ac:dyDescent="0.2">
      <c r="A65" s="10" t="s">
        <v>305</v>
      </c>
      <c r="B65" s="15" t="s">
        <v>137</v>
      </c>
      <c r="C65" s="15" t="s">
        <v>130</v>
      </c>
      <c r="D65" s="72"/>
      <c r="E65" s="72">
        <v>217.4</v>
      </c>
      <c r="F65" s="74"/>
      <c r="G65" s="75">
        <f t="shared" si="19"/>
        <v>0</v>
      </c>
      <c r="H65" s="74"/>
      <c r="I65" s="74"/>
      <c r="J65" s="75">
        <f t="shared" si="20"/>
        <v>0</v>
      </c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5">
        <f t="shared" si="1"/>
        <v>0</v>
      </c>
      <c r="AA65" s="74"/>
      <c r="AB65" s="74"/>
    </row>
    <row r="66" spans="1:28" hidden="1" outlineLevel="1" x14ac:dyDescent="0.2">
      <c r="A66" s="14" t="s">
        <v>327</v>
      </c>
      <c r="B66" s="15" t="s">
        <v>137</v>
      </c>
      <c r="C66" s="15" t="s">
        <v>130</v>
      </c>
      <c r="D66" s="72"/>
      <c r="E66" s="72">
        <v>228.6</v>
      </c>
      <c r="F66" s="74"/>
      <c r="G66" s="75">
        <f t="shared" si="19"/>
        <v>0</v>
      </c>
      <c r="H66" s="74"/>
      <c r="I66" s="74"/>
      <c r="J66" s="75">
        <f t="shared" si="20"/>
        <v>0</v>
      </c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5">
        <f t="shared" si="1"/>
        <v>0</v>
      </c>
      <c r="AA66" s="74"/>
      <c r="AB66" s="74"/>
    </row>
    <row r="67" spans="1:28" hidden="1" outlineLevel="1" x14ac:dyDescent="0.2">
      <c r="A67" s="14" t="s">
        <v>328</v>
      </c>
      <c r="B67" s="15" t="s">
        <v>137</v>
      </c>
      <c r="C67" s="15" t="s">
        <v>130</v>
      </c>
      <c r="D67" s="72"/>
      <c r="E67" s="72">
        <v>252.7</v>
      </c>
      <c r="F67" s="74"/>
      <c r="G67" s="75">
        <f t="shared" si="19"/>
        <v>0</v>
      </c>
      <c r="H67" s="74"/>
      <c r="I67" s="74"/>
      <c r="J67" s="75">
        <f t="shared" si="20"/>
        <v>0</v>
      </c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>
        <f t="shared" si="1"/>
        <v>0</v>
      </c>
      <c r="AA67" s="74"/>
      <c r="AB67" s="74"/>
    </row>
    <row r="68" spans="1:28" hidden="1" outlineLevel="1" x14ac:dyDescent="0.2">
      <c r="A68" s="14" t="s">
        <v>329</v>
      </c>
      <c r="B68" s="15" t="s">
        <v>137</v>
      </c>
      <c r="C68" s="15" t="s">
        <v>130</v>
      </c>
      <c r="D68" s="72"/>
      <c r="E68" s="72">
        <v>421.8</v>
      </c>
      <c r="F68" s="74"/>
      <c r="G68" s="75">
        <f t="shared" si="19"/>
        <v>0</v>
      </c>
      <c r="H68" s="74"/>
      <c r="I68" s="74"/>
      <c r="J68" s="75">
        <f t="shared" si="20"/>
        <v>0</v>
      </c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5">
        <f t="shared" si="1"/>
        <v>0</v>
      </c>
      <c r="AA68" s="74"/>
      <c r="AB68" s="74"/>
    </row>
    <row r="69" spans="1:28" hidden="1" outlineLevel="1" x14ac:dyDescent="0.2">
      <c r="A69" s="14" t="s">
        <v>330</v>
      </c>
      <c r="B69" s="15" t="s">
        <v>137</v>
      </c>
      <c r="C69" s="15" t="s">
        <v>130</v>
      </c>
      <c r="D69" s="72"/>
      <c r="E69" s="72">
        <v>101</v>
      </c>
      <c r="F69" s="74"/>
      <c r="G69" s="75">
        <f t="shared" si="19"/>
        <v>0</v>
      </c>
      <c r="H69" s="74"/>
      <c r="I69" s="74"/>
      <c r="J69" s="75">
        <f t="shared" si="20"/>
        <v>0</v>
      </c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5">
        <f t="shared" si="1"/>
        <v>0</v>
      </c>
      <c r="AA69" s="74"/>
      <c r="AB69" s="74"/>
    </row>
    <row r="70" spans="1:28" hidden="1" outlineLevel="1" x14ac:dyDescent="0.2">
      <c r="A70" s="14" t="s">
        <v>331</v>
      </c>
      <c r="B70" s="15" t="s">
        <v>137</v>
      </c>
      <c r="C70" s="15" t="s">
        <v>130</v>
      </c>
      <c r="D70" s="72"/>
      <c r="E70" s="72">
        <v>189.5</v>
      </c>
      <c r="F70" s="74"/>
      <c r="G70" s="75">
        <f t="shared" si="19"/>
        <v>0</v>
      </c>
      <c r="H70" s="74"/>
      <c r="I70" s="74"/>
      <c r="J70" s="75">
        <f t="shared" si="20"/>
        <v>0</v>
      </c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5">
        <f t="shared" si="1"/>
        <v>0</v>
      </c>
      <c r="AA70" s="74"/>
      <c r="AB70" s="74"/>
    </row>
    <row r="71" spans="1:28" hidden="1" outlineLevel="1" x14ac:dyDescent="0.2">
      <c r="A71" s="14" t="s">
        <v>332</v>
      </c>
      <c r="B71" s="15" t="s">
        <v>137</v>
      </c>
      <c r="C71" s="15" t="s">
        <v>130</v>
      </c>
      <c r="D71" s="72"/>
      <c r="E71" s="72">
        <v>205.5</v>
      </c>
      <c r="F71" s="74"/>
      <c r="G71" s="75">
        <f t="shared" si="19"/>
        <v>0</v>
      </c>
      <c r="H71" s="74"/>
      <c r="I71" s="74"/>
      <c r="J71" s="75">
        <f t="shared" si="20"/>
        <v>0</v>
      </c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5">
        <f t="shared" ref="Z71:Z134" si="21">SUM(AA71:AB71)</f>
        <v>0</v>
      </c>
      <c r="AA71" s="74"/>
      <c r="AB71" s="74"/>
    </row>
    <row r="72" spans="1:28" hidden="1" outlineLevel="1" x14ac:dyDescent="0.2">
      <c r="A72" s="14" t="s">
        <v>333</v>
      </c>
      <c r="B72" s="15" t="s">
        <v>137</v>
      </c>
      <c r="C72" s="15" t="s">
        <v>130</v>
      </c>
      <c r="D72" s="72"/>
      <c r="E72" s="72">
        <v>229.3</v>
      </c>
      <c r="F72" s="74"/>
      <c r="G72" s="75">
        <f t="shared" si="19"/>
        <v>0</v>
      </c>
      <c r="H72" s="74"/>
      <c r="I72" s="74"/>
      <c r="J72" s="75">
        <f t="shared" si="20"/>
        <v>0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5">
        <f t="shared" si="21"/>
        <v>0</v>
      </c>
      <c r="AA72" s="74"/>
      <c r="AB72" s="74"/>
    </row>
    <row r="73" spans="1:28" hidden="1" outlineLevel="1" x14ac:dyDescent="0.2">
      <c r="A73" s="14" t="s">
        <v>338</v>
      </c>
      <c r="B73" s="15" t="s">
        <v>137</v>
      </c>
      <c r="C73" s="15" t="s">
        <v>130</v>
      </c>
      <c r="D73" s="72"/>
      <c r="E73" s="72">
        <v>75.8</v>
      </c>
      <c r="F73" s="74"/>
      <c r="G73" s="75">
        <f t="shared" si="19"/>
        <v>0</v>
      </c>
      <c r="H73" s="74"/>
      <c r="I73" s="74"/>
      <c r="J73" s="75">
        <f t="shared" si="20"/>
        <v>0</v>
      </c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5">
        <f t="shared" si="21"/>
        <v>0</v>
      </c>
      <c r="AA73" s="74"/>
      <c r="AB73" s="74"/>
    </row>
    <row r="74" spans="1:28" hidden="1" outlineLevel="1" x14ac:dyDescent="0.2">
      <c r="A74" s="14" t="s">
        <v>334</v>
      </c>
      <c r="B74" s="15" t="s">
        <v>137</v>
      </c>
      <c r="C74" s="15" t="s">
        <v>130</v>
      </c>
      <c r="D74" s="72">
        <v>30</v>
      </c>
      <c r="E74" s="72">
        <v>328.5</v>
      </c>
      <c r="F74" s="74"/>
      <c r="G74" s="75">
        <f t="shared" si="19"/>
        <v>0</v>
      </c>
      <c r="H74" s="74"/>
      <c r="I74" s="74"/>
      <c r="J74" s="75">
        <f t="shared" si="20"/>
        <v>0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5">
        <f t="shared" si="21"/>
        <v>0</v>
      </c>
      <c r="AA74" s="74"/>
      <c r="AB74" s="74"/>
    </row>
    <row r="75" spans="1:28" hidden="1" outlineLevel="1" x14ac:dyDescent="0.2">
      <c r="A75" s="14" t="s">
        <v>335</v>
      </c>
      <c r="B75" s="15" t="s">
        <v>137</v>
      </c>
      <c r="C75" s="15" t="s">
        <v>130</v>
      </c>
      <c r="D75" s="72">
        <v>30</v>
      </c>
      <c r="E75" s="72">
        <v>63.2</v>
      </c>
      <c r="F75" s="74"/>
      <c r="G75" s="75">
        <f t="shared" si="19"/>
        <v>0</v>
      </c>
      <c r="H75" s="74"/>
      <c r="I75" s="74"/>
      <c r="J75" s="75">
        <f t="shared" si="20"/>
        <v>0</v>
      </c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5">
        <f t="shared" si="21"/>
        <v>0</v>
      </c>
      <c r="AA75" s="74"/>
      <c r="AB75" s="74"/>
    </row>
    <row r="76" spans="1:28" hidden="1" outlineLevel="1" x14ac:dyDescent="0.2">
      <c r="A76" s="14" t="s">
        <v>336</v>
      </c>
      <c r="B76" s="15" t="s">
        <v>137</v>
      </c>
      <c r="C76" s="15" t="s">
        <v>130</v>
      </c>
      <c r="D76" s="72"/>
      <c r="E76" s="72">
        <v>163.1</v>
      </c>
      <c r="F76" s="74"/>
      <c r="G76" s="75">
        <f t="shared" si="19"/>
        <v>0</v>
      </c>
      <c r="H76" s="74"/>
      <c r="I76" s="74"/>
      <c r="J76" s="75">
        <f t="shared" si="20"/>
        <v>0</v>
      </c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5">
        <f t="shared" si="21"/>
        <v>0</v>
      </c>
      <c r="AA76" s="74"/>
      <c r="AB76" s="74"/>
    </row>
    <row r="77" spans="1:28" hidden="1" outlineLevel="1" x14ac:dyDescent="0.2">
      <c r="A77" s="14" t="s">
        <v>337</v>
      </c>
      <c r="B77" s="15" t="s">
        <v>137</v>
      </c>
      <c r="C77" s="15" t="s">
        <v>130</v>
      </c>
      <c r="D77" s="72">
        <v>30</v>
      </c>
      <c r="E77" s="72">
        <v>165.7</v>
      </c>
      <c r="F77" s="74"/>
      <c r="G77" s="75">
        <f t="shared" si="19"/>
        <v>0</v>
      </c>
      <c r="H77" s="74"/>
      <c r="I77" s="74"/>
      <c r="J77" s="75">
        <f t="shared" si="20"/>
        <v>0</v>
      </c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5">
        <f t="shared" si="21"/>
        <v>0</v>
      </c>
      <c r="AA77" s="74"/>
      <c r="AB77" s="74"/>
    </row>
    <row r="78" spans="1:28" hidden="1" outlineLevel="1" x14ac:dyDescent="0.2">
      <c r="A78" s="14" t="s">
        <v>339</v>
      </c>
      <c r="B78" s="15" t="s">
        <v>137</v>
      </c>
      <c r="C78" s="15" t="s">
        <v>130</v>
      </c>
      <c r="D78" s="72"/>
      <c r="E78" s="72">
        <v>100</v>
      </c>
      <c r="F78" s="74"/>
      <c r="G78" s="75">
        <f t="shared" si="19"/>
        <v>0</v>
      </c>
      <c r="H78" s="74"/>
      <c r="I78" s="74"/>
      <c r="J78" s="75">
        <f t="shared" si="20"/>
        <v>0</v>
      </c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5">
        <f t="shared" si="21"/>
        <v>0</v>
      </c>
      <c r="AA78" s="74"/>
      <c r="AB78" s="74"/>
    </row>
    <row r="79" spans="1:28" hidden="1" outlineLevel="1" x14ac:dyDescent="0.2">
      <c r="A79" s="14" t="s">
        <v>340</v>
      </c>
      <c r="B79" s="15" t="s">
        <v>137</v>
      </c>
      <c r="C79" s="15" t="s">
        <v>130</v>
      </c>
      <c r="D79" s="72"/>
      <c r="E79" s="72">
        <v>151</v>
      </c>
      <c r="F79" s="74"/>
      <c r="G79" s="75">
        <f t="shared" si="19"/>
        <v>0</v>
      </c>
      <c r="H79" s="74"/>
      <c r="I79" s="74"/>
      <c r="J79" s="75">
        <f t="shared" si="20"/>
        <v>0</v>
      </c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5">
        <f t="shared" si="21"/>
        <v>0</v>
      </c>
      <c r="AA79" s="74"/>
      <c r="AB79" s="74"/>
    </row>
    <row r="80" spans="1:28" hidden="1" outlineLevel="1" x14ac:dyDescent="0.2">
      <c r="A80" s="14" t="s">
        <v>341</v>
      </c>
      <c r="B80" s="15" t="s">
        <v>137</v>
      </c>
      <c r="C80" s="15" t="s">
        <v>130</v>
      </c>
      <c r="D80" s="72">
        <v>20.9</v>
      </c>
      <c r="E80" s="72">
        <v>88.5</v>
      </c>
      <c r="F80" s="74"/>
      <c r="G80" s="75">
        <f t="shared" si="19"/>
        <v>0</v>
      </c>
      <c r="H80" s="74"/>
      <c r="I80" s="74"/>
      <c r="J80" s="75">
        <f t="shared" si="20"/>
        <v>0</v>
      </c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5">
        <f t="shared" si="21"/>
        <v>0</v>
      </c>
      <c r="AA80" s="74"/>
      <c r="AB80" s="74"/>
    </row>
    <row r="81" spans="1:28" hidden="1" outlineLevel="1" x14ac:dyDescent="0.2">
      <c r="A81" s="14" t="s">
        <v>104</v>
      </c>
      <c r="B81" s="15" t="s">
        <v>137</v>
      </c>
      <c r="C81" s="15" t="s">
        <v>130</v>
      </c>
      <c r="D81" s="72"/>
      <c r="E81" s="72">
        <v>143.30000000000001</v>
      </c>
      <c r="F81" s="74"/>
      <c r="G81" s="75"/>
      <c r="H81" s="74"/>
      <c r="I81" s="74"/>
      <c r="J81" s="75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5">
        <f t="shared" si="21"/>
        <v>0</v>
      </c>
      <c r="AA81" s="74"/>
      <c r="AB81" s="74"/>
    </row>
    <row r="82" spans="1:28" hidden="1" outlineLevel="1" x14ac:dyDescent="0.2">
      <c r="A82" s="14" t="s">
        <v>342</v>
      </c>
      <c r="B82" s="15" t="s">
        <v>137</v>
      </c>
      <c r="C82" s="15" t="s">
        <v>130</v>
      </c>
      <c r="D82" s="72"/>
      <c r="E82" s="72">
        <v>757.6</v>
      </c>
      <c r="F82" s="74"/>
      <c r="G82" s="75">
        <f t="shared" si="19"/>
        <v>0</v>
      </c>
      <c r="H82" s="74"/>
      <c r="I82" s="74"/>
      <c r="J82" s="75">
        <f t="shared" si="20"/>
        <v>0</v>
      </c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5">
        <f t="shared" si="21"/>
        <v>0</v>
      </c>
      <c r="AA82" s="74"/>
      <c r="AB82" s="74"/>
    </row>
    <row r="83" spans="1:28" hidden="1" outlineLevel="1" x14ac:dyDescent="0.2">
      <c r="A83" s="14" t="s">
        <v>343</v>
      </c>
      <c r="B83" s="15" t="s">
        <v>137</v>
      </c>
      <c r="C83" s="15" t="s">
        <v>130</v>
      </c>
      <c r="D83" s="72">
        <v>2238.6</v>
      </c>
      <c r="E83" s="72">
        <v>1304.7</v>
      </c>
      <c r="F83" s="74"/>
      <c r="G83" s="75">
        <f t="shared" si="19"/>
        <v>0</v>
      </c>
      <c r="H83" s="74"/>
      <c r="I83" s="74"/>
      <c r="J83" s="75">
        <f t="shared" si="20"/>
        <v>0</v>
      </c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5">
        <f t="shared" si="21"/>
        <v>0</v>
      </c>
      <c r="AA83" s="74"/>
      <c r="AB83" s="74"/>
    </row>
    <row r="84" spans="1:28" s="18" customFormat="1" ht="27" hidden="1" customHeight="1" collapsed="1" x14ac:dyDescent="0.2">
      <c r="A84" s="22" t="s">
        <v>428</v>
      </c>
      <c r="B84" s="23" t="s">
        <v>137</v>
      </c>
      <c r="C84" s="23" t="s">
        <v>130</v>
      </c>
      <c r="D84" s="83">
        <f>SUM(D85+D86+D87+D88+D89+D90+D91+D93+D92)</f>
        <v>335.70000000000005</v>
      </c>
      <c r="E84" s="83">
        <f>SUM(E85+E86+E87+E88+E89+E90+E91+E92+E93)</f>
        <v>2498.7000000000003</v>
      </c>
      <c r="F84" s="83">
        <f t="shared" ref="F84:K84" si="22">SUM(F85+F86+F87+F88+F89+F90+F91)</f>
        <v>0</v>
      </c>
      <c r="G84" s="84">
        <f t="shared" si="22"/>
        <v>0</v>
      </c>
      <c r="H84" s="83">
        <f t="shared" si="22"/>
        <v>0</v>
      </c>
      <c r="I84" s="83">
        <f t="shared" si="22"/>
        <v>0</v>
      </c>
      <c r="J84" s="84">
        <f t="shared" si="22"/>
        <v>0</v>
      </c>
      <c r="K84" s="83">
        <f t="shared" si="22"/>
        <v>0</v>
      </c>
      <c r="L84" s="83"/>
      <c r="M84" s="83"/>
      <c r="N84" s="83"/>
      <c r="O84" s="83"/>
      <c r="P84" s="83"/>
      <c r="Q84" s="83"/>
      <c r="R84" s="83"/>
      <c r="S84" s="83"/>
      <c r="T84" s="83">
        <f>SUM(T85+T86+T87+T88+T89+T90+T91)</f>
        <v>0</v>
      </c>
      <c r="U84" s="83"/>
      <c r="V84" s="83"/>
      <c r="W84" s="83"/>
      <c r="X84" s="83"/>
      <c r="Y84" s="83"/>
      <c r="Z84" s="75">
        <f t="shared" si="21"/>
        <v>0</v>
      </c>
      <c r="AA84" s="83">
        <f>SUM(AA85+AA86+AA87+AA88+AA89+AA90+AA91)</f>
        <v>0</v>
      </c>
      <c r="AB84" s="83">
        <f>SUM(AB85+AB86+AB87+AB88+AB89+AB90+AB91)</f>
        <v>0</v>
      </c>
    </row>
    <row r="85" spans="1:28" hidden="1" outlineLevel="1" x14ac:dyDescent="0.2">
      <c r="A85" s="111" t="s">
        <v>74</v>
      </c>
      <c r="B85" s="23" t="s">
        <v>137</v>
      </c>
      <c r="C85" s="23" t="s">
        <v>130</v>
      </c>
      <c r="D85" s="72">
        <v>30</v>
      </c>
      <c r="E85" s="72">
        <v>75.8</v>
      </c>
      <c r="F85" s="74"/>
      <c r="G85" s="75">
        <f t="shared" si="19"/>
        <v>0</v>
      </c>
      <c r="H85" s="74"/>
      <c r="I85" s="74"/>
      <c r="J85" s="75">
        <f t="shared" si="20"/>
        <v>0</v>
      </c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5">
        <f t="shared" si="21"/>
        <v>0</v>
      </c>
      <c r="AA85" s="74"/>
      <c r="AB85" s="74"/>
    </row>
    <row r="86" spans="1:28" hidden="1" outlineLevel="1" x14ac:dyDescent="0.2">
      <c r="A86" s="111" t="s">
        <v>75</v>
      </c>
      <c r="B86" s="23" t="s">
        <v>137</v>
      </c>
      <c r="C86" s="23" t="s">
        <v>130</v>
      </c>
      <c r="D86" s="72"/>
      <c r="E86" s="72">
        <v>194.6</v>
      </c>
      <c r="F86" s="74"/>
      <c r="G86" s="75">
        <f t="shared" si="19"/>
        <v>0</v>
      </c>
      <c r="H86" s="74"/>
      <c r="I86" s="74"/>
      <c r="J86" s="75">
        <f t="shared" si="20"/>
        <v>0</v>
      </c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5">
        <f t="shared" si="21"/>
        <v>0</v>
      </c>
      <c r="AA86" s="74"/>
      <c r="AB86" s="74"/>
    </row>
    <row r="87" spans="1:28" hidden="1" outlineLevel="1" x14ac:dyDescent="0.2">
      <c r="A87" s="111" t="s">
        <v>76</v>
      </c>
      <c r="B87" s="23" t="s">
        <v>137</v>
      </c>
      <c r="C87" s="23" t="s">
        <v>130</v>
      </c>
      <c r="D87" s="72"/>
      <c r="E87" s="72">
        <v>379</v>
      </c>
      <c r="F87" s="74"/>
      <c r="G87" s="75">
        <f t="shared" si="19"/>
        <v>0</v>
      </c>
      <c r="H87" s="74"/>
      <c r="I87" s="74"/>
      <c r="J87" s="75">
        <f t="shared" si="20"/>
        <v>0</v>
      </c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5">
        <f t="shared" si="21"/>
        <v>0</v>
      </c>
      <c r="AA87" s="74"/>
      <c r="AB87" s="74"/>
    </row>
    <row r="88" spans="1:28" hidden="1" outlineLevel="1" x14ac:dyDescent="0.2">
      <c r="A88" s="111" t="s">
        <v>77</v>
      </c>
      <c r="B88" s="23" t="s">
        <v>137</v>
      </c>
      <c r="C88" s="23" t="s">
        <v>130</v>
      </c>
      <c r="D88" s="72">
        <v>251.6</v>
      </c>
      <c r="E88" s="72">
        <v>716</v>
      </c>
      <c r="F88" s="74"/>
      <c r="G88" s="75">
        <f t="shared" si="19"/>
        <v>0</v>
      </c>
      <c r="H88" s="74"/>
      <c r="I88" s="74"/>
      <c r="J88" s="75">
        <f t="shared" si="20"/>
        <v>0</v>
      </c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5">
        <f t="shared" si="21"/>
        <v>0</v>
      </c>
      <c r="AA88" s="74"/>
      <c r="AB88" s="74"/>
    </row>
    <row r="89" spans="1:28" hidden="1" outlineLevel="1" x14ac:dyDescent="0.2">
      <c r="A89" s="111" t="s">
        <v>78</v>
      </c>
      <c r="B89" s="23" t="s">
        <v>137</v>
      </c>
      <c r="C89" s="23" t="s">
        <v>130</v>
      </c>
      <c r="D89" s="72"/>
      <c r="E89" s="72">
        <v>467.4</v>
      </c>
      <c r="F89" s="74"/>
      <c r="G89" s="75">
        <f t="shared" si="19"/>
        <v>0</v>
      </c>
      <c r="H89" s="74"/>
      <c r="I89" s="74"/>
      <c r="J89" s="75">
        <f t="shared" si="20"/>
        <v>0</v>
      </c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5">
        <f t="shared" si="21"/>
        <v>0</v>
      </c>
      <c r="AA89" s="74"/>
      <c r="AB89" s="74"/>
    </row>
    <row r="90" spans="1:28" hidden="1" outlineLevel="1" x14ac:dyDescent="0.2">
      <c r="A90" s="111" t="s">
        <v>79</v>
      </c>
      <c r="B90" s="23" t="s">
        <v>137</v>
      </c>
      <c r="C90" s="23" t="s">
        <v>130</v>
      </c>
      <c r="D90" s="72"/>
      <c r="E90" s="72">
        <v>315.39999999999998</v>
      </c>
      <c r="F90" s="74"/>
      <c r="G90" s="75">
        <f t="shared" si="19"/>
        <v>0</v>
      </c>
      <c r="H90" s="74"/>
      <c r="I90" s="74"/>
      <c r="J90" s="75">
        <f t="shared" si="20"/>
        <v>0</v>
      </c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5">
        <f t="shared" si="21"/>
        <v>0</v>
      </c>
      <c r="AA90" s="74"/>
      <c r="AB90" s="74"/>
    </row>
    <row r="91" spans="1:28" hidden="1" outlineLevel="1" x14ac:dyDescent="0.2">
      <c r="A91" s="111" t="s">
        <v>80</v>
      </c>
      <c r="B91" s="23" t="s">
        <v>137</v>
      </c>
      <c r="C91" s="23" t="s">
        <v>130</v>
      </c>
      <c r="D91" s="72"/>
      <c r="E91" s="72">
        <v>350.5</v>
      </c>
      <c r="F91" s="74"/>
      <c r="G91" s="75">
        <f t="shared" si="19"/>
        <v>0</v>
      </c>
      <c r="H91" s="74"/>
      <c r="I91" s="74"/>
      <c r="J91" s="75">
        <f t="shared" si="20"/>
        <v>0</v>
      </c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5">
        <f t="shared" si="21"/>
        <v>0</v>
      </c>
      <c r="AA91" s="74"/>
      <c r="AB91" s="74"/>
    </row>
    <row r="92" spans="1:28" hidden="1" outlineLevel="1" x14ac:dyDescent="0.2">
      <c r="A92" s="112" t="s">
        <v>81</v>
      </c>
      <c r="B92" s="23" t="s">
        <v>137</v>
      </c>
      <c r="C92" s="23" t="s">
        <v>130</v>
      </c>
      <c r="D92" s="72">
        <v>23.1</v>
      </c>
      <c r="E92" s="72"/>
      <c r="F92" s="74"/>
      <c r="G92" s="75">
        <f t="shared" si="19"/>
        <v>0</v>
      </c>
      <c r="H92" s="74"/>
      <c r="I92" s="74"/>
      <c r="J92" s="75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5">
        <f t="shared" si="21"/>
        <v>0</v>
      </c>
      <c r="AA92" s="74"/>
      <c r="AB92" s="74"/>
    </row>
    <row r="93" spans="1:28" hidden="1" outlineLevel="1" x14ac:dyDescent="0.2">
      <c r="A93" s="112" t="s">
        <v>82</v>
      </c>
      <c r="B93" s="23" t="s">
        <v>137</v>
      </c>
      <c r="C93" s="23" t="s">
        <v>130</v>
      </c>
      <c r="D93" s="72">
        <v>31</v>
      </c>
      <c r="E93" s="72"/>
      <c r="F93" s="74"/>
      <c r="G93" s="75">
        <f t="shared" si="19"/>
        <v>0</v>
      </c>
      <c r="H93" s="74"/>
      <c r="I93" s="74"/>
      <c r="J93" s="75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5">
        <f t="shared" si="21"/>
        <v>0</v>
      </c>
      <c r="AA93" s="74"/>
      <c r="AB93" s="74"/>
    </row>
    <row r="94" spans="1:28" ht="25.5" hidden="1" collapsed="1" x14ac:dyDescent="0.2">
      <c r="A94" s="41" t="s">
        <v>41</v>
      </c>
      <c r="B94" s="23" t="s">
        <v>137</v>
      </c>
      <c r="C94" s="23" t="s">
        <v>130</v>
      </c>
      <c r="D94" s="72">
        <v>175</v>
      </c>
      <c r="E94" s="72"/>
      <c r="F94" s="74"/>
      <c r="G94" s="75">
        <f t="shared" si="19"/>
        <v>0</v>
      </c>
      <c r="H94" s="74"/>
      <c r="I94" s="74"/>
      <c r="J94" s="75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5">
        <f t="shared" si="21"/>
        <v>0</v>
      </c>
      <c r="AA94" s="74"/>
      <c r="AB94" s="74"/>
    </row>
    <row r="95" spans="1:28" s="18" customFormat="1" ht="16.5" hidden="1" customHeight="1" x14ac:dyDescent="0.2">
      <c r="A95" s="16" t="s">
        <v>190</v>
      </c>
      <c r="B95" s="17" t="s">
        <v>137</v>
      </c>
      <c r="C95" s="17" t="s">
        <v>139</v>
      </c>
      <c r="D95" s="70">
        <f t="shared" ref="D95:K95" si="23">SUM(D96+D97)</f>
        <v>369.4</v>
      </c>
      <c r="E95" s="70">
        <f t="shared" si="23"/>
        <v>10067.099999999999</v>
      </c>
      <c r="F95" s="70">
        <f t="shared" si="23"/>
        <v>0</v>
      </c>
      <c r="G95" s="71">
        <f t="shared" si="23"/>
        <v>8759.4</v>
      </c>
      <c r="H95" s="70">
        <f t="shared" si="23"/>
        <v>0</v>
      </c>
      <c r="I95" s="70">
        <f t="shared" si="23"/>
        <v>8759.4</v>
      </c>
      <c r="J95" s="71">
        <f t="shared" si="23"/>
        <v>11824</v>
      </c>
      <c r="K95" s="70">
        <f t="shared" si="23"/>
        <v>0</v>
      </c>
      <c r="L95" s="70"/>
      <c r="M95" s="70"/>
      <c r="N95" s="70"/>
      <c r="O95" s="70"/>
      <c r="P95" s="70"/>
      <c r="Q95" s="70"/>
      <c r="R95" s="70"/>
      <c r="S95" s="70"/>
      <c r="T95" s="70">
        <f>SUM(T96+T97)</f>
        <v>11824</v>
      </c>
      <c r="U95" s="70"/>
      <c r="V95" s="70"/>
      <c r="W95" s="70"/>
      <c r="X95" s="70"/>
      <c r="Y95" s="70"/>
      <c r="Z95" s="75">
        <f t="shared" si="21"/>
        <v>11824</v>
      </c>
      <c r="AA95" s="70">
        <f>SUM(AA96+AA97)</f>
        <v>0</v>
      </c>
      <c r="AB95" s="70">
        <f>SUM(AB96+AB97)</f>
        <v>11824</v>
      </c>
    </row>
    <row r="96" spans="1:28" ht="25.5" hidden="1" x14ac:dyDescent="0.2">
      <c r="A96" s="14" t="s">
        <v>344</v>
      </c>
      <c r="B96" s="15" t="s">
        <v>137</v>
      </c>
      <c r="C96" s="15" t="s">
        <v>139</v>
      </c>
      <c r="D96" s="72">
        <v>369.4</v>
      </c>
      <c r="E96" s="73">
        <v>10027.299999999999</v>
      </c>
      <c r="F96" s="74"/>
      <c r="G96" s="75">
        <f t="shared" si="19"/>
        <v>8759.4</v>
      </c>
      <c r="H96" s="74"/>
      <c r="I96" s="74">
        <v>8759.4</v>
      </c>
      <c r="J96" s="75">
        <f t="shared" si="20"/>
        <v>11824</v>
      </c>
      <c r="K96" s="74"/>
      <c r="L96" s="74"/>
      <c r="M96" s="74"/>
      <c r="N96" s="74"/>
      <c r="O96" s="74"/>
      <c r="P96" s="74"/>
      <c r="Q96" s="74"/>
      <c r="R96" s="74"/>
      <c r="S96" s="74"/>
      <c r="T96" s="74">
        <v>11824</v>
      </c>
      <c r="U96" s="74"/>
      <c r="V96" s="74"/>
      <c r="W96" s="74"/>
      <c r="X96" s="74"/>
      <c r="Y96" s="74"/>
      <c r="Z96" s="75">
        <f t="shared" si="21"/>
        <v>11824</v>
      </c>
      <c r="AA96" s="74"/>
      <c r="AB96" s="74">
        <v>11824</v>
      </c>
    </row>
    <row r="97" spans="1:28" ht="25.5" hidden="1" x14ac:dyDescent="0.2">
      <c r="A97" s="14" t="s">
        <v>105</v>
      </c>
      <c r="B97" s="15" t="s">
        <v>137</v>
      </c>
      <c r="C97" s="15" t="s">
        <v>139</v>
      </c>
      <c r="D97" s="72"/>
      <c r="E97" s="72">
        <v>39.799999999999997</v>
      </c>
      <c r="F97" s="74"/>
      <c r="G97" s="75">
        <f t="shared" si="19"/>
        <v>0</v>
      </c>
      <c r="H97" s="74"/>
      <c r="I97" s="74"/>
      <c r="J97" s="75">
        <f t="shared" si="20"/>
        <v>0</v>
      </c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5">
        <f t="shared" si="21"/>
        <v>0</v>
      </c>
      <c r="AA97" s="74"/>
      <c r="AB97" s="74"/>
    </row>
    <row r="98" spans="1:28" ht="15" hidden="1" customHeight="1" x14ac:dyDescent="0.2">
      <c r="A98" s="12" t="s">
        <v>191</v>
      </c>
      <c r="B98" s="13" t="s">
        <v>137</v>
      </c>
      <c r="C98" s="13" t="s">
        <v>192</v>
      </c>
      <c r="D98" s="85">
        <f>SUM(D99)</f>
        <v>1087.5999999999999</v>
      </c>
      <c r="E98" s="85">
        <f t="shared" ref="E98:AB98" si="24">SUM(E99)</f>
        <v>5094.7</v>
      </c>
      <c r="F98" s="85">
        <f t="shared" si="24"/>
        <v>0</v>
      </c>
      <c r="G98" s="69">
        <f t="shared" si="24"/>
        <v>8500</v>
      </c>
      <c r="H98" s="85">
        <f t="shared" si="24"/>
        <v>8500</v>
      </c>
      <c r="I98" s="85">
        <f t="shared" si="24"/>
        <v>0</v>
      </c>
      <c r="J98" s="69">
        <f t="shared" si="24"/>
        <v>8500</v>
      </c>
      <c r="K98" s="85">
        <f t="shared" si="24"/>
        <v>8500</v>
      </c>
      <c r="L98" s="85">
        <f t="shared" si="24"/>
        <v>0</v>
      </c>
      <c r="M98" s="85">
        <f t="shared" si="24"/>
        <v>0</v>
      </c>
      <c r="N98" s="85">
        <f t="shared" si="24"/>
        <v>0</v>
      </c>
      <c r="O98" s="85">
        <f t="shared" si="24"/>
        <v>0</v>
      </c>
      <c r="P98" s="85">
        <f t="shared" si="24"/>
        <v>0</v>
      </c>
      <c r="Q98" s="85">
        <f t="shared" si="24"/>
        <v>0</v>
      </c>
      <c r="R98" s="85">
        <f t="shared" si="24"/>
        <v>0</v>
      </c>
      <c r="S98" s="85">
        <f t="shared" si="24"/>
        <v>0</v>
      </c>
      <c r="T98" s="85">
        <f t="shared" si="24"/>
        <v>0</v>
      </c>
      <c r="U98" s="85">
        <f t="shared" si="24"/>
        <v>0</v>
      </c>
      <c r="V98" s="85">
        <f t="shared" si="24"/>
        <v>0</v>
      </c>
      <c r="W98" s="85">
        <f t="shared" si="24"/>
        <v>0</v>
      </c>
      <c r="X98" s="85">
        <f t="shared" si="24"/>
        <v>0</v>
      </c>
      <c r="Y98" s="85">
        <f t="shared" si="24"/>
        <v>0</v>
      </c>
      <c r="Z98" s="75">
        <f t="shared" si="21"/>
        <v>5000</v>
      </c>
      <c r="AA98" s="85">
        <f t="shared" si="24"/>
        <v>5000</v>
      </c>
      <c r="AB98" s="85">
        <f t="shared" si="24"/>
        <v>0</v>
      </c>
    </row>
    <row r="99" spans="1:28" ht="17.25" hidden="1" customHeight="1" x14ac:dyDescent="0.2">
      <c r="A99" s="14" t="s">
        <v>193</v>
      </c>
      <c r="B99" s="20" t="s">
        <v>137</v>
      </c>
      <c r="C99" s="20" t="s">
        <v>192</v>
      </c>
      <c r="D99" s="76">
        <v>1087.5999999999999</v>
      </c>
      <c r="E99" s="73">
        <v>5094.7</v>
      </c>
      <c r="F99" s="74"/>
      <c r="G99" s="75">
        <f t="shared" si="19"/>
        <v>8500</v>
      </c>
      <c r="H99" s="74">
        <v>8500</v>
      </c>
      <c r="I99" s="74"/>
      <c r="J99" s="75">
        <f t="shared" si="20"/>
        <v>8500</v>
      </c>
      <c r="K99" s="74">
        <v>8500</v>
      </c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5">
        <f t="shared" si="21"/>
        <v>5000</v>
      </c>
      <c r="AA99" s="74">
        <v>5000</v>
      </c>
      <c r="AB99" s="74"/>
    </row>
    <row r="100" spans="1:28" ht="18.75" hidden="1" customHeight="1" x14ac:dyDescent="0.2">
      <c r="A100" s="12" t="s">
        <v>194</v>
      </c>
      <c r="B100" s="21" t="s">
        <v>137</v>
      </c>
      <c r="C100" s="21" t="s">
        <v>168</v>
      </c>
      <c r="D100" s="86">
        <f>SUM(D101)</f>
        <v>0</v>
      </c>
      <c r="E100" s="86">
        <f t="shared" ref="E100:AB100" si="25">SUM(E101)</f>
        <v>0</v>
      </c>
      <c r="F100" s="86">
        <f t="shared" si="25"/>
        <v>0</v>
      </c>
      <c r="G100" s="87">
        <f t="shared" si="25"/>
        <v>7032.7</v>
      </c>
      <c r="H100" s="86">
        <f t="shared" si="25"/>
        <v>354</v>
      </c>
      <c r="I100" s="86">
        <f t="shared" si="25"/>
        <v>6678.7</v>
      </c>
      <c r="J100" s="87">
        <f t="shared" si="25"/>
        <v>50728.4</v>
      </c>
      <c r="K100" s="86">
        <f t="shared" si="25"/>
        <v>2536.4</v>
      </c>
      <c r="L100" s="86">
        <f t="shared" si="25"/>
        <v>0</v>
      </c>
      <c r="M100" s="86">
        <f t="shared" si="25"/>
        <v>0</v>
      </c>
      <c r="N100" s="86">
        <f t="shared" si="25"/>
        <v>0</v>
      </c>
      <c r="O100" s="86">
        <f t="shared" si="25"/>
        <v>0</v>
      </c>
      <c r="P100" s="86">
        <f t="shared" si="25"/>
        <v>0</v>
      </c>
      <c r="Q100" s="86">
        <f t="shared" si="25"/>
        <v>0</v>
      </c>
      <c r="R100" s="86">
        <f t="shared" si="25"/>
        <v>0</v>
      </c>
      <c r="S100" s="86">
        <f t="shared" si="25"/>
        <v>0</v>
      </c>
      <c r="T100" s="86">
        <f t="shared" si="25"/>
        <v>48192</v>
      </c>
      <c r="U100" s="86">
        <f t="shared" si="25"/>
        <v>0</v>
      </c>
      <c r="V100" s="86">
        <f t="shared" si="25"/>
        <v>0</v>
      </c>
      <c r="W100" s="86">
        <f t="shared" si="25"/>
        <v>0</v>
      </c>
      <c r="X100" s="86">
        <f t="shared" si="25"/>
        <v>0</v>
      </c>
      <c r="Y100" s="86">
        <f t="shared" si="25"/>
        <v>0</v>
      </c>
      <c r="Z100" s="75">
        <f t="shared" si="21"/>
        <v>50728.4</v>
      </c>
      <c r="AA100" s="86">
        <f t="shared" si="25"/>
        <v>2536.4</v>
      </c>
      <c r="AB100" s="86">
        <f t="shared" si="25"/>
        <v>48192</v>
      </c>
    </row>
    <row r="101" spans="1:28" ht="38.25" hidden="1" x14ac:dyDescent="0.2">
      <c r="A101" s="14" t="s">
        <v>345</v>
      </c>
      <c r="B101" s="20" t="s">
        <v>137</v>
      </c>
      <c r="C101" s="20" t="s">
        <v>168</v>
      </c>
      <c r="D101" s="76"/>
      <c r="E101" s="76"/>
      <c r="F101" s="74"/>
      <c r="G101" s="75">
        <f>SUM(I101+H101)</f>
        <v>7032.7</v>
      </c>
      <c r="H101" s="74">
        <v>354</v>
      </c>
      <c r="I101" s="74">
        <v>6678.7</v>
      </c>
      <c r="J101" s="75">
        <f t="shared" si="20"/>
        <v>50728.4</v>
      </c>
      <c r="K101" s="74">
        <v>2536.4</v>
      </c>
      <c r="L101" s="74"/>
      <c r="M101" s="74"/>
      <c r="N101" s="74"/>
      <c r="O101" s="74"/>
      <c r="P101" s="74"/>
      <c r="Q101" s="74"/>
      <c r="R101" s="74"/>
      <c r="S101" s="74"/>
      <c r="T101" s="74">
        <v>48192</v>
      </c>
      <c r="U101" s="74"/>
      <c r="V101" s="74"/>
      <c r="W101" s="74"/>
      <c r="X101" s="74"/>
      <c r="Y101" s="74"/>
      <c r="Z101" s="75">
        <f t="shared" si="21"/>
        <v>50728.4</v>
      </c>
      <c r="AA101" s="74">
        <v>2536.4</v>
      </c>
      <c r="AB101" s="74">
        <v>48192</v>
      </c>
    </row>
    <row r="102" spans="1:28" hidden="1" x14ac:dyDescent="0.2">
      <c r="A102" s="12" t="s">
        <v>195</v>
      </c>
      <c r="B102" s="21" t="s">
        <v>137</v>
      </c>
      <c r="C102" s="21" t="s">
        <v>196</v>
      </c>
      <c r="D102" s="86">
        <f>SUM(D103+D104)</f>
        <v>17725.5</v>
      </c>
      <c r="E102" s="86">
        <f>SUM(E103+E104+E112+E113+E114+E115)</f>
        <v>23396.6</v>
      </c>
      <c r="F102" s="86">
        <f t="shared" ref="F102:AB102" si="26">SUM(F103+F104)</f>
        <v>0</v>
      </c>
      <c r="G102" s="75">
        <f>SUM(I102+H102)</f>
        <v>23405.699999999997</v>
      </c>
      <c r="H102" s="86">
        <f>SUM(H103+H104+H112+H113+H114+H115)</f>
        <v>23405.699999999997</v>
      </c>
      <c r="I102" s="86">
        <f t="shared" si="26"/>
        <v>0</v>
      </c>
      <c r="J102" s="87">
        <f>SUM(J103+J104+J111+J112+J113+J114+J115)</f>
        <v>30206.699999999997</v>
      </c>
      <c r="K102" s="86">
        <f>SUM(K103+K104+K111+K112+K113+K114+K115)</f>
        <v>30206.699999999997</v>
      </c>
      <c r="L102" s="86">
        <f t="shared" si="26"/>
        <v>0</v>
      </c>
      <c r="M102" s="86">
        <f t="shared" si="26"/>
        <v>0</v>
      </c>
      <c r="N102" s="86">
        <f t="shared" si="26"/>
        <v>0</v>
      </c>
      <c r="O102" s="86">
        <f t="shared" si="26"/>
        <v>0</v>
      </c>
      <c r="P102" s="86">
        <f t="shared" si="26"/>
        <v>0</v>
      </c>
      <c r="Q102" s="86">
        <f t="shared" si="26"/>
        <v>0</v>
      </c>
      <c r="R102" s="86">
        <f t="shared" si="26"/>
        <v>0</v>
      </c>
      <c r="S102" s="86">
        <f t="shared" si="26"/>
        <v>0</v>
      </c>
      <c r="T102" s="86">
        <f t="shared" si="26"/>
        <v>0</v>
      </c>
      <c r="U102" s="86"/>
      <c r="V102" s="86"/>
      <c r="W102" s="86"/>
      <c r="X102" s="86"/>
      <c r="Y102" s="86"/>
      <c r="Z102" s="75">
        <f t="shared" si="21"/>
        <v>23580.799999999999</v>
      </c>
      <c r="AA102" s="86">
        <f>SUM(AA103+AA104+AA111+AA112+AA113+AA114+AA115)</f>
        <v>23580.799999999999</v>
      </c>
      <c r="AB102" s="86">
        <f t="shared" si="26"/>
        <v>0</v>
      </c>
    </row>
    <row r="103" spans="1:28" ht="26.25" hidden="1" customHeight="1" x14ac:dyDescent="0.2">
      <c r="A103" s="14" t="s">
        <v>429</v>
      </c>
      <c r="B103" s="20" t="s">
        <v>137</v>
      </c>
      <c r="C103" s="15" t="s">
        <v>196</v>
      </c>
      <c r="D103" s="72">
        <v>12282.5</v>
      </c>
      <c r="E103" s="73">
        <v>12156.9</v>
      </c>
      <c r="F103" s="74"/>
      <c r="G103" s="75">
        <f t="shared" si="19"/>
        <v>13959.3</v>
      </c>
      <c r="H103" s="74">
        <v>13959.3</v>
      </c>
      <c r="I103" s="74"/>
      <c r="J103" s="75">
        <f t="shared" si="20"/>
        <v>10187.299999999999</v>
      </c>
      <c r="K103" s="74">
        <v>10187.299999999999</v>
      </c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5">
        <f t="shared" si="21"/>
        <v>9185.7999999999993</v>
      </c>
      <c r="AA103" s="74">
        <v>9185.7999999999993</v>
      </c>
      <c r="AB103" s="74"/>
    </row>
    <row r="104" spans="1:28" ht="25.5" hidden="1" collapsed="1" x14ac:dyDescent="0.2">
      <c r="A104" s="40" t="s">
        <v>21</v>
      </c>
      <c r="B104" s="20" t="s">
        <v>137</v>
      </c>
      <c r="C104" s="15" t="s">
        <v>196</v>
      </c>
      <c r="D104" s="72">
        <f>SUM(D105+D106+D108+D110+D109)</f>
        <v>5443</v>
      </c>
      <c r="E104" s="72">
        <f>SUM(E105+E106+E107+E108+E110)</f>
        <v>9020.5999999999985</v>
      </c>
      <c r="F104" s="72">
        <f>SUM(F105+F106+F108+F110)</f>
        <v>0</v>
      </c>
      <c r="G104" s="75">
        <f>SUM(I104+H104)</f>
        <v>4966.3999999999996</v>
      </c>
      <c r="H104" s="72">
        <v>4966.3999999999996</v>
      </c>
      <c r="I104" s="72">
        <f>SUM(I105+I106+I108+I110)</f>
        <v>0</v>
      </c>
      <c r="J104" s="88">
        <f>SUM(J105+J106+J108+J110)</f>
        <v>15215.4</v>
      </c>
      <c r="K104" s="72">
        <f>SUM(K105+K106+K108+K110)</f>
        <v>15215.4</v>
      </c>
      <c r="L104" s="72">
        <f t="shared" ref="L104:AB104" si="27">SUM(L105+L106+L108+L110)</f>
        <v>0</v>
      </c>
      <c r="M104" s="72">
        <f t="shared" si="27"/>
        <v>0</v>
      </c>
      <c r="N104" s="72">
        <f t="shared" si="27"/>
        <v>0</v>
      </c>
      <c r="O104" s="72">
        <f t="shared" si="27"/>
        <v>0</v>
      </c>
      <c r="P104" s="72">
        <f t="shared" si="27"/>
        <v>0</v>
      </c>
      <c r="Q104" s="72">
        <f t="shared" si="27"/>
        <v>0</v>
      </c>
      <c r="R104" s="72">
        <f t="shared" si="27"/>
        <v>0</v>
      </c>
      <c r="S104" s="72">
        <f t="shared" si="27"/>
        <v>0</v>
      </c>
      <c r="T104" s="72">
        <f t="shared" si="27"/>
        <v>0</v>
      </c>
      <c r="U104" s="72">
        <f t="shared" si="27"/>
        <v>0</v>
      </c>
      <c r="V104" s="72">
        <f t="shared" si="27"/>
        <v>0</v>
      </c>
      <c r="W104" s="72">
        <f t="shared" si="27"/>
        <v>0</v>
      </c>
      <c r="X104" s="72">
        <f t="shared" si="27"/>
        <v>0</v>
      </c>
      <c r="Y104" s="72">
        <f t="shared" si="27"/>
        <v>0</v>
      </c>
      <c r="Z104" s="75">
        <f t="shared" si="21"/>
        <v>12000</v>
      </c>
      <c r="AA104" s="72">
        <v>12000</v>
      </c>
      <c r="AB104" s="72">
        <f t="shared" si="27"/>
        <v>0</v>
      </c>
    </row>
    <row r="105" spans="1:28" hidden="1" outlineLevel="1" x14ac:dyDescent="0.2">
      <c r="A105" s="14" t="s">
        <v>197</v>
      </c>
      <c r="B105" s="20" t="s">
        <v>137</v>
      </c>
      <c r="C105" s="15" t="s">
        <v>196</v>
      </c>
      <c r="D105" s="72">
        <v>3668.7</v>
      </c>
      <c r="E105" s="73">
        <v>6081.9</v>
      </c>
      <c r="F105" s="74"/>
      <c r="G105" s="75">
        <f t="shared" ref="G105:G115" si="28">SUM(I105+H105)</f>
        <v>0</v>
      </c>
      <c r="H105" s="74"/>
      <c r="I105" s="74"/>
      <c r="J105" s="75">
        <f t="shared" si="20"/>
        <v>15215.4</v>
      </c>
      <c r="K105" s="74">
        <v>15215.4</v>
      </c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5">
        <f t="shared" si="21"/>
        <v>0</v>
      </c>
      <c r="AA105" s="74"/>
      <c r="AB105" s="74"/>
    </row>
    <row r="106" spans="1:28" hidden="1" outlineLevel="1" x14ac:dyDescent="0.2">
      <c r="A106" s="14" t="s">
        <v>198</v>
      </c>
      <c r="B106" s="20" t="s">
        <v>137</v>
      </c>
      <c r="C106" s="15" t="s">
        <v>196</v>
      </c>
      <c r="D106" s="72">
        <v>21</v>
      </c>
      <c r="E106" s="73">
        <v>73.7</v>
      </c>
      <c r="F106" s="74"/>
      <c r="G106" s="75">
        <f t="shared" si="28"/>
        <v>0</v>
      </c>
      <c r="H106" s="74"/>
      <c r="I106" s="74"/>
      <c r="J106" s="75">
        <f t="shared" si="20"/>
        <v>0</v>
      </c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5">
        <f t="shared" si="21"/>
        <v>0</v>
      </c>
      <c r="AA106" s="74"/>
      <c r="AB106" s="74"/>
    </row>
    <row r="107" spans="1:28" hidden="1" outlineLevel="1" x14ac:dyDescent="0.2">
      <c r="A107" s="14" t="s">
        <v>103</v>
      </c>
      <c r="B107" s="20" t="s">
        <v>137</v>
      </c>
      <c r="C107" s="15" t="s">
        <v>196</v>
      </c>
      <c r="D107" s="72"/>
      <c r="E107" s="73">
        <v>73.7</v>
      </c>
      <c r="F107" s="74"/>
      <c r="G107" s="75"/>
      <c r="H107" s="74"/>
      <c r="I107" s="74"/>
      <c r="J107" s="75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5">
        <f t="shared" si="21"/>
        <v>0</v>
      </c>
      <c r="AA107" s="74"/>
      <c r="AB107" s="74"/>
    </row>
    <row r="108" spans="1:28" hidden="1" outlineLevel="1" x14ac:dyDescent="0.2">
      <c r="A108" s="40" t="s">
        <v>20</v>
      </c>
      <c r="B108" s="20" t="s">
        <v>137</v>
      </c>
      <c r="C108" s="15" t="s">
        <v>196</v>
      </c>
      <c r="D108" s="72">
        <v>392.6</v>
      </c>
      <c r="E108" s="73"/>
      <c r="F108" s="74"/>
      <c r="G108" s="75">
        <f t="shared" si="28"/>
        <v>0</v>
      </c>
      <c r="H108" s="74"/>
      <c r="I108" s="74"/>
      <c r="J108" s="75">
        <f t="shared" si="20"/>
        <v>0</v>
      </c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5">
        <f t="shared" si="21"/>
        <v>0</v>
      </c>
      <c r="AA108" s="74"/>
      <c r="AB108" s="74"/>
    </row>
    <row r="109" spans="1:28" hidden="1" outlineLevel="1" x14ac:dyDescent="0.2">
      <c r="A109" s="40" t="s">
        <v>19</v>
      </c>
      <c r="B109" s="20" t="s">
        <v>137</v>
      </c>
      <c r="C109" s="15" t="s">
        <v>196</v>
      </c>
      <c r="D109" s="72">
        <v>286.60000000000002</v>
      </c>
      <c r="E109" s="73"/>
      <c r="F109" s="74"/>
      <c r="G109" s="75">
        <f t="shared" si="28"/>
        <v>0</v>
      </c>
      <c r="H109" s="74"/>
      <c r="I109" s="74"/>
      <c r="J109" s="75">
        <f t="shared" si="20"/>
        <v>0</v>
      </c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5">
        <f t="shared" si="21"/>
        <v>0</v>
      </c>
      <c r="AA109" s="74"/>
      <c r="AB109" s="74"/>
    </row>
    <row r="110" spans="1:28" hidden="1" outlineLevel="1" x14ac:dyDescent="0.2">
      <c r="A110" s="14" t="s">
        <v>199</v>
      </c>
      <c r="B110" s="20" t="s">
        <v>137</v>
      </c>
      <c r="C110" s="15" t="s">
        <v>196</v>
      </c>
      <c r="D110" s="72">
        <v>1074.0999999999999</v>
      </c>
      <c r="E110" s="73">
        <v>2791.3</v>
      </c>
      <c r="F110" s="74"/>
      <c r="G110" s="75">
        <f t="shared" si="28"/>
        <v>0</v>
      </c>
      <c r="H110" s="74"/>
      <c r="I110" s="74"/>
      <c r="J110" s="75">
        <f t="shared" si="20"/>
        <v>0</v>
      </c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5">
        <f t="shared" si="21"/>
        <v>0</v>
      </c>
      <c r="AA110" s="74"/>
      <c r="AB110" s="74"/>
    </row>
    <row r="111" spans="1:28" s="48" customFormat="1" hidden="1" collapsed="1" x14ac:dyDescent="0.2">
      <c r="A111" s="41" t="s">
        <v>83</v>
      </c>
      <c r="B111" s="46" t="s">
        <v>137</v>
      </c>
      <c r="C111" s="47" t="s">
        <v>196</v>
      </c>
      <c r="D111" s="80"/>
      <c r="E111" s="89"/>
      <c r="F111" s="90"/>
      <c r="G111" s="75">
        <f t="shared" si="28"/>
        <v>0</v>
      </c>
      <c r="H111" s="90"/>
      <c r="I111" s="90"/>
      <c r="J111" s="82">
        <f t="shared" si="20"/>
        <v>352</v>
      </c>
      <c r="K111" s="90">
        <f>L111+M111+N111+O111+R111</f>
        <v>352</v>
      </c>
      <c r="L111" s="90">
        <v>262</v>
      </c>
      <c r="M111" s="90">
        <v>10</v>
      </c>
      <c r="N111" s="90"/>
      <c r="O111" s="90"/>
      <c r="P111" s="90"/>
      <c r="Q111" s="90"/>
      <c r="R111" s="90">
        <v>80</v>
      </c>
      <c r="S111" s="90"/>
      <c r="T111" s="90"/>
      <c r="U111" s="90"/>
      <c r="V111" s="90"/>
      <c r="W111" s="90"/>
      <c r="X111" s="90"/>
      <c r="Y111" s="90"/>
      <c r="Z111" s="75">
        <f t="shared" si="21"/>
        <v>152</v>
      </c>
      <c r="AA111" s="90">
        <v>152</v>
      </c>
      <c r="AB111" s="90"/>
    </row>
    <row r="112" spans="1:28" hidden="1" x14ac:dyDescent="0.2">
      <c r="A112" s="66" t="s">
        <v>68</v>
      </c>
      <c r="B112" s="20" t="s">
        <v>137</v>
      </c>
      <c r="C112" s="15" t="s">
        <v>196</v>
      </c>
      <c r="D112" s="72"/>
      <c r="E112" s="73">
        <v>890</v>
      </c>
      <c r="F112" s="74"/>
      <c r="G112" s="75">
        <f t="shared" si="28"/>
        <v>1648</v>
      </c>
      <c r="H112" s="73">
        <v>1648</v>
      </c>
      <c r="I112" s="74"/>
      <c r="J112" s="75">
        <f t="shared" si="20"/>
        <v>1648</v>
      </c>
      <c r="K112" s="74">
        <v>1648</v>
      </c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5">
        <f t="shared" si="21"/>
        <v>890</v>
      </c>
      <c r="AA112" s="73">
        <v>890</v>
      </c>
      <c r="AB112" s="74"/>
    </row>
    <row r="113" spans="1:28" hidden="1" x14ac:dyDescent="0.2">
      <c r="A113" s="66" t="s">
        <v>69</v>
      </c>
      <c r="B113" s="20" t="s">
        <v>137</v>
      </c>
      <c r="C113" s="15" t="s">
        <v>196</v>
      </c>
      <c r="D113" s="72"/>
      <c r="E113" s="73">
        <v>48</v>
      </c>
      <c r="F113" s="74"/>
      <c r="G113" s="75">
        <f t="shared" si="28"/>
        <v>168</v>
      </c>
      <c r="H113" s="73">
        <v>168</v>
      </c>
      <c r="I113" s="74"/>
      <c r="J113" s="75">
        <f t="shared" si="20"/>
        <v>48</v>
      </c>
      <c r="K113" s="74">
        <v>48</v>
      </c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5">
        <f t="shared" si="21"/>
        <v>48</v>
      </c>
      <c r="AA113" s="73">
        <v>48</v>
      </c>
      <c r="AB113" s="74"/>
    </row>
    <row r="114" spans="1:28" hidden="1" x14ac:dyDescent="0.2">
      <c r="A114" s="66" t="s">
        <v>70</v>
      </c>
      <c r="B114" s="20" t="s">
        <v>137</v>
      </c>
      <c r="C114" s="15" t="s">
        <v>196</v>
      </c>
      <c r="D114" s="72"/>
      <c r="E114" s="73">
        <v>936.1</v>
      </c>
      <c r="F114" s="74"/>
      <c r="G114" s="75">
        <f t="shared" si="28"/>
        <v>2005</v>
      </c>
      <c r="H114" s="73">
        <v>2005</v>
      </c>
      <c r="I114" s="74"/>
      <c r="J114" s="75">
        <f t="shared" si="20"/>
        <v>2005</v>
      </c>
      <c r="K114" s="74">
        <v>2005</v>
      </c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5">
        <f t="shared" si="21"/>
        <v>1005</v>
      </c>
      <c r="AA114" s="73">
        <v>1005</v>
      </c>
      <c r="AB114" s="74"/>
    </row>
    <row r="115" spans="1:28" hidden="1" x14ac:dyDescent="0.2">
      <c r="A115" s="66" t="s">
        <v>71</v>
      </c>
      <c r="B115" s="20" t="s">
        <v>137</v>
      </c>
      <c r="C115" s="15" t="s">
        <v>196</v>
      </c>
      <c r="D115" s="72"/>
      <c r="E115" s="73">
        <v>345</v>
      </c>
      <c r="F115" s="74"/>
      <c r="G115" s="75">
        <f t="shared" si="28"/>
        <v>659</v>
      </c>
      <c r="H115" s="73">
        <v>659</v>
      </c>
      <c r="I115" s="74"/>
      <c r="J115" s="75">
        <f t="shared" si="20"/>
        <v>751</v>
      </c>
      <c r="K115" s="74">
        <v>751</v>
      </c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5">
        <f t="shared" si="21"/>
        <v>300</v>
      </c>
      <c r="AA115" s="73">
        <v>300</v>
      </c>
      <c r="AB115" s="74"/>
    </row>
    <row r="116" spans="1:28" s="18" customFormat="1" ht="17.25" hidden="1" customHeight="1" x14ac:dyDescent="0.2">
      <c r="A116" s="16" t="s">
        <v>200</v>
      </c>
      <c r="B116" s="24" t="s">
        <v>137</v>
      </c>
      <c r="C116" s="17" t="s">
        <v>201</v>
      </c>
      <c r="D116" s="70">
        <f>SUM(D117+D118+D119+D120+D121+D122+D123)</f>
        <v>34542.600000000006</v>
      </c>
      <c r="E116" s="70">
        <f>SUM(E117+E118+E119+E120+E121+E122)</f>
        <v>29777</v>
      </c>
      <c r="F116" s="70">
        <f>SUM(F117+F118+F119+F120+F121+F122)</f>
        <v>0</v>
      </c>
      <c r="G116" s="71">
        <f>SUM(G117+G118+G119+G120+G121+G122)</f>
        <v>25255.9</v>
      </c>
      <c r="H116" s="70">
        <f>SUM(H117+H118+H119+H120+H121+H122)</f>
        <v>25255.9</v>
      </c>
      <c r="I116" s="70">
        <f>SUM(I117+I118+I119+I120+I121+I122)</f>
        <v>0</v>
      </c>
      <c r="J116" s="71">
        <f>SUM(J117+J118+J119+J120+J121+J122+J123+J124)</f>
        <v>53409.1</v>
      </c>
      <c r="K116" s="70">
        <f>SUM(K117+K118+K119+K120+K121+K122+K123+K124)</f>
        <v>50080.2</v>
      </c>
      <c r="L116" s="70"/>
      <c r="M116" s="70"/>
      <c r="N116" s="70"/>
      <c r="O116" s="70"/>
      <c r="P116" s="70"/>
      <c r="Q116" s="70"/>
      <c r="R116" s="70"/>
      <c r="S116" s="70"/>
      <c r="T116" s="70">
        <f>SUM(T117+T118+T119+T120+T121+T122+T123+T124)</f>
        <v>3328.9</v>
      </c>
      <c r="U116" s="70">
        <f t="shared" ref="U116:AB116" si="29">SUM(U117+U118+U119+U120+U121+U122+U123+U124)</f>
        <v>0</v>
      </c>
      <c r="V116" s="70">
        <f t="shared" si="29"/>
        <v>0</v>
      </c>
      <c r="W116" s="70">
        <f t="shared" si="29"/>
        <v>0</v>
      </c>
      <c r="X116" s="70">
        <f t="shared" si="29"/>
        <v>0</v>
      </c>
      <c r="Y116" s="70">
        <f t="shared" si="29"/>
        <v>0</v>
      </c>
      <c r="Z116" s="75">
        <f t="shared" si="21"/>
        <v>37260.1</v>
      </c>
      <c r="AA116" s="70">
        <f t="shared" si="29"/>
        <v>33931.199999999997</v>
      </c>
      <c r="AB116" s="70">
        <f t="shared" si="29"/>
        <v>3328.9</v>
      </c>
    </row>
    <row r="117" spans="1:28" hidden="1" x14ac:dyDescent="0.2">
      <c r="A117" s="14" t="s">
        <v>346</v>
      </c>
      <c r="B117" s="20" t="s">
        <v>137</v>
      </c>
      <c r="C117" s="15" t="s">
        <v>201</v>
      </c>
      <c r="D117" s="72">
        <v>19582.400000000001</v>
      </c>
      <c r="E117" s="73">
        <v>22173.4</v>
      </c>
      <c r="F117" s="74"/>
      <c r="G117" s="75">
        <f t="shared" si="19"/>
        <v>23255.9</v>
      </c>
      <c r="H117" s="74">
        <v>23255.9</v>
      </c>
      <c r="I117" s="74"/>
      <c r="J117" s="75">
        <f t="shared" si="20"/>
        <v>34764.5</v>
      </c>
      <c r="K117" s="74">
        <v>34764.5</v>
      </c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5">
        <f t="shared" si="21"/>
        <v>29764.5</v>
      </c>
      <c r="AA117" s="74">
        <v>29764.5</v>
      </c>
      <c r="AB117" s="74"/>
    </row>
    <row r="118" spans="1:28" ht="24.75" hidden="1" customHeight="1" x14ac:dyDescent="0.2">
      <c r="A118" s="14" t="s">
        <v>347</v>
      </c>
      <c r="B118" s="20" t="s">
        <v>137</v>
      </c>
      <c r="C118" s="15" t="s">
        <v>201</v>
      </c>
      <c r="D118" s="72">
        <v>700</v>
      </c>
      <c r="E118" s="73">
        <v>3175.5</v>
      </c>
      <c r="F118" s="74"/>
      <c r="G118" s="75">
        <f t="shared" si="19"/>
        <v>0</v>
      </c>
      <c r="H118" s="74"/>
      <c r="I118" s="74"/>
      <c r="J118" s="75">
        <f t="shared" si="20"/>
        <v>0</v>
      </c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5">
        <f t="shared" si="21"/>
        <v>0</v>
      </c>
      <c r="AA118" s="74"/>
      <c r="AB118" s="74"/>
    </row>
    <row r="119" spans="1:28" ht="27" hidden="1" customHeight="1" x14ac:dyDescent="0.2">
      <c r="A119" s="14" t="s">
        <v>348</v>
      </c>
      <c r="B119" s="20" t="s">
        <v>137</v>
      </c>
      <c r="C119" s="15" t="s">
        <v>201</v>
      </c>
      <c r="D119" s="72">
        <v>6389.7</v>
      </c>
      <c r="E119" s="73">
        <v>1100</v>
      </c>
      <c r="F119" s="74"/>
      <c r="G119" s="75">
        <f t="shared" si="19"/>
        <v>1000</v>
      </c>
      <c r="H119" s="74">
        <v>1000</v>
      </c>
      <c r="I119" s="74"/>
      <c r="J119" s="75">
        <f t="shared" si="20"/>
        <v>9549</v>
      </c>
      <c r="K119" s="74">
        <v>9549</v>
      </c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5">
        <f t="shared" si="21"/>
        <v>1100</v>
      </c>
      <c r="AA119" s="74">
        <v>1100</v>
      </c>
      <c r="AB119" s="74"/>
    </row>
    <row r="120" spans="1:28" ht="16.5" hidden="1" customHeight="1" x14ac:dyDescent="0.2">
      <c r="A120" s="14" t="s">
        <v>349</v>
      </c>
      <c r="B120" s="20" t="s">
        <v>137</v>
      </c>
      <c r="C120" s="15" t="s">
        <v>201</v>
      </c>
      <c r="D120" s="72">
        <v>7217.5</v>
      </c>
      <c r="E120" s="73"/>
      <c r="F120" s="74"/>
      <c r="G120" s="75">
        <f t="shared" si="19"/>
        <v>0</v>
      </c>
      <c r="H120" s="74"/>
      <c r="I120" s="74"/>
      <c r="J120" s="75">
        <f t="shared" si="20"/>
        <v>0</v>
      </c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5">
        <f t="shared" si="21"/>
        <v>0</v>
      </c>
      <c r="AA120" s="74"/>
      <c r="AB120" s="74"/>
    </row>
    <row r="121" spans="1:28" ht="56.25" hidden="1" customHeight="1" x14ac:dyDescent="0.2">
      <c r="A121" s="14" t="s">
        <v>350</v>
      </c>
      <c r="B121" s="20" t="s">
        <v>137</v>
      </c>
      <c r="C121" s="15" t="s">
        <v>201</v>
      </c>
      <c r="D121" s="72"/>
      <c r="E121" s="73">
        <v>3328.1</v>
      </c>
      <c r="F121" s="74"/>
      <c r="G121" s="75">
        <f t="shared" si="19"/>
        <v>1000</v>
      </c>
      <c r="H121" s="74">
        <v>1000</v>
      </c>
      <c r="I121" s="74"/>
      <c r="J121" s="75">
        <f t="shared" si="20"/>
        <v>1000</v>
      </c>
      <c r="K121" s="74">
        <v>1000</v>
      </c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5">
        <f t="shared" si="21"/>
        <v>300</v>
      </c>
      <c r="AA121" s="74">
        <v>300</v>
      </c>
      <c r="AB121" s="74"/>
    </row>
    <row r="122" spans="1:28" ht="42" hidden="1" customHeight="1" x14ac:dyDescent="0.2">
      <c r="A122" s="14" t="s">
        <v>12</v>
      </c>
      <c r="B122" s="42" t="s">
        <v>137</v>
      </c>
      <c r="C122" s="43" t="s">
        <v>201</v>
      </c>
      <c r="D122" s="72"/>
      <c r="E122" s="73"/>
      <c r="F122" s="74"/>
      <c r="G122" s="75">
        <f t="shared" si="19"/>
        <v>0</v>
      </c>
      <c r="H122" s="74"/>
      <c r="I122" s="74"/>
      <c r="J122" s="75">
        <f t="shared" si="20"/>
        <v>4766.7</v>
      </c>
      <c r="K122" s="117">
        <v>4766.7</v>
      </c>
      <c r="L122" s="117"/>
      <c r="M122" s="117"/>
      <c r="N122" s="117"/>
      <c r="O122" s="117"/>
      <c r="P122" s="117"/>
      <c r="Q122" s="117"/>
      <c r="R122" s="117"/>
      <c r="S122" s="117"/>
      <c r="T122" s="117"/>
      <c r="U122" s="116"/>
      <c r="V122" s="116"/>
      <c r="W122" s="116"/>
      <c r="X122" s="116"/>
      <c r="Y122" s="116"/>
      <c r="Z122" s="75">
        <f t="shared" si="21"/>
        <v>2766.7</v>
      </c>
      <c r="AA122" s="74">
        <v>2766.7</v>
      </c>
      <c r="AB122" s="74"/>
    </row>
    <row r="123" spans="1:28" ht="39" hidden="1" customHeight="1" x14ac:dyDescent="0.2">
      <c r="A123" s="40" t="s">
        <v>42</v>
      </c>
      <c r="B123" s="42" t="s">
        <v>137</v>
      </c>
      <c r="C123" s="43" t="s">
        <v>201</v>
      </c>
      <c r="D123" s="72">
        <v>653</v>
      </c>
      <c r="E123" s="73"/>
      <c r="F123" s="74"/>
      <c r="G123" s="75"/>
      <c r="H123" s="74"/>
      <c r="I123" s="74"/>
      <c r="J123" s="75">
        <f t="shared" si="20"/>
        <v>0</v>
      </c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5">
        <f t="shared" si="21"/>
        <v>0</v>
      </c>
      <c r="AA123" s="74"/>
      <c r="AB123" s="74"/>
    </row>
    <row r="124" spans="1:28" ht="28.5" hidden="1" customHeight="1" x14ac:dyDescent="0.2">
      <c r="A124" s="40" t="s">
        <v>99</v>
      </c>
      <c r="B124" s="42" t="s">
        <v>137</v>
      </c>
      <c r="C124" s="43" t="s">
        <v>201</v>
      </c>
      <c r="D124" s="72"/>
      <c r="E124" s="73"/>
      <c r="F124" s="74"/>
      <c r="G124" s="75"/>
      <c r="H124" s="74"/>
      <c r="I124" s="74"/>
      <c r="J124" s="75">
        <f t="shared" si="20"/>
        <v>3328.9</v>
      </c>
      <c r="K124" s="74"/>
      <c r="L124" s="74"/>
      <c r="M124" s="74"/>
      <c r="N124" s="74"/>
      <c r="O124" s="74"/>
      <c r="P124" s="74"/>
      <c r="Q124" s="74"/>
      <c r="R124" s="74"/>
      <c r="S124" s="74"/>
      <c r="T124" s="74">
        <v>3328.9</v>
      </c>
      <c r="U124" s="74"/>
      <c r="V124" s="74"/>
      <c r="W124" s="74"/>
      <c r="X124" s="74"/>
      <c r="Y124" s="74"/>
      <c r="Z124" s="75">
        <f t="shared" si="21"/>
        <v>3328.9</v>
      </c>
      <c r="AA124" s="74"/>
      <c r="AB124" s="74">
        <v>3328.9</v>
      </c>
    </row>
    <row r="125" spans="1:28" s="130" customFormat="1" ht="17.25" hidden="1" customHeight="1" x14ac:dyDescent="0.2">
      <c r="A125" s="136" t="s">
        <v>202</v>
      </c>
      <c r="B125" s="128" t="s">
        <v>139</v>
      </c>
      <c r="C125" s="128" t="s">
        <v>131</v>
      </c>
      <c r="D125" s="129">
        <f t="shared" ref="D125:AB125" si="30">SUM(D126+D146+D158)</f>
        <v>386049.2</v>
      </c>
      <c r="E125" s="129">
        <f t="shared" si="30"/>
        <v>460013.30000000005</v>
      </c>
      <c r="F125" s="129">
        <f t="shared" si="30"/>
        <v>0</v>
      </c>
      <c r="G125" s="69">
        <f t="shared" si="30"/>
        <v>90825.5</v>
      </c>
      <c r="H125" s="129">
        <f t="shared" si="30"/>
        <v>75920</v>
      </c>
      <c r="I125" s="129">
        <f t="shared" si="30"/>
        <v>14905.5</v>
      </c>
      <c r="J125" s="69">
        <f t="shared" si="30"/>
        <v>361476.6</v>
      </c>
      <c r="K125" s="129">
        <f t="shared" si="30"/>
        <v>339759.9</v>
      </c>
      <c r="L125" s="129">
        <f t="shared" si="30"/>
        <v>0</v>
      </c>
      <c r="M125" s="129">
        <f t="shared" si="30"/>
        <v>0</v>
      </c>
      <c r="N125" s="129">
        <f t="shared" si="30"/>
        <v>0</v>
      </c>
      <c r="O125" s="129">
        <f t="shared" si="30"/>
        <v>0</v>
      </c>
      <c r="P125" s="129">
        <f t="shared" si="30"/>
        <v>0</v>
      </c>
      <c r="Q125" s="129">
        <f t="shared" si="30"/>
        <v>0</v>
      </c>
      <c r="R125" s="129">
        <f t="shared" si="30"/>
        <v>0</v>
      </c>
      <c r="S125" s="129">
        <f t="shared" si="30"/>
        <v>0</v>
      </c>
      <c r="T125" s="129">
        <f t="shared" si="30"/>
        <v>21716.7</v>
      </c>
      <c r="U125" s="129"/>
      <c r="V125" s="129"/>
      <c r="W125" s="129"/>
      <c r="X125" s="129"/>
      <c r="Y125" s="129"/>
      <c r="Z125" s="75">
        <f t="shared" si="21"/>
        <v>110252.7</v>
      </c>
      <c r="AA125" s="129">
        <f t="shared" si="30"/>
        <v>88536</v>
      </c>
      <c r="AB125" s="129">
        <f t="shared" si="30"/>
        <v>21716.7</v>
      </c>
    </row>
    <row r="126" spans="1:28" s="18" customFormat="1" ht="16.5" hidden="1" customHeight="1" x14ac:dyDescent="0.2">
      <c r="A126" s="25" t="s">
        <v>203</v>
      </c>
      <c r="B126" s="17" t="s">
        <v>139</v>
      </c>
      <c r="C126" s="17" t="s">
        <v>130</v>
      </c>
      <c r="D126" s="70">
        <f>SUM(D127+D128+D131+D132+D137+D138+D139+D143)</f>
        <v>215565</v>
      </c>
      <c r="E126" s="70">
        <f>SUM(E127+E128+E131+E132+E133+E134+E135+E136+E137+E138+E139)</f>
        <v>223336.5</v>
      </c>
      <c r="F126" s="70">
        <f t="shared" ref="F126:T126" si="31">SUM(F127+F128+F131+F132+F137+F138+F139)</f>
        <v>0</v>
      </c>
      <c r="G126" s="71">
        <f t="shared" si="31"/>
        <v>18330.900000000001</v>
      </c>
      <c r="H126" s="70">
        <f t="shared" si="31"/>
        <v>10772</v>
      </c>
      <c r="I126" s="70">
        <f t="shared" si="31"/>
        <v>7558.9</v>
      </c>
      <c r="J126" s="71">
        <f t="shared" si="31"/>
        <v>26000</v>
      </c>
      <c r="K126" s="70">
        <f t="shared" si="31"/>
        <v>26000</v>
      </c>
      <c r="L126" s="70">
        <f t="shared" si="31"/>
        <v>0</v>
      </c>
      <c r="M126" s="70">
        <f t="shared" si="31"/>
        <v>0</v>
      </c>
      <c r="N126" s="70">
        <f t="shared" si="31"/>
        <v>0</v>
      </c>
      <c r="O126" s="70">
        <f t="shared" si="31"/>
        <v>0</v>
      </c>
      <c r="P126" s="70">
        <f t="shared" si="31"/>
        <v>0</v>
      </c>
      <c r="Q126" s="70">
        <f t="shared" si="31"/>
        <v>0</v>
      </c>
      <c r="R126" s="70">
        <f t="shared" si="31"/>
        <v>0</v>
      </c>
      <c r="S126" s="70">
        <f t="shared" si="31"/>
        <v>0</v>
      </c>
      <c r="T126" s="70">
        <f t="shared" si="31"/>
        <v>0</v>
      </c>
      <c r="U126" s="70"/>
      <c r="V126" s="70"/>
      <c r="W126" s="70"/>
      <c r="X126" s="70"/>
      <c r="Y126" s="70"/>
      <c r="Z126" s="75">
        <f t="shared" si="21"/>
        <v>5772</v>
      </c>
      <c r="AA126" s="70">
        <f>SUM(AA127+AA128+AA131+AA132+AA137+AA138+AA139)</f>
        <v>5772</v>
      </c>
      <c r="AB126" s="70">
        <f>SUM(AB127+AB128+AB131+AB132+AB137+AB138+AB139)</f>
        <v>0</v>
      </c>
    </row>
    <row r="127" spans="1:28" hidden="1" x14ac:dyDescent="0.2">
      <c r="A127" s="14" t="s">
        <v>351</v>
      </c>
      <c r="B127" s="20" t="s">
        <v>139</v>
      </c>
      <c r="C127" s="15" t="s">
        <v>130</v>
      </c>
      <c r="D127" s="72">
        <v>3548.9</v>
      </c>
      <c r="E127" s="73">
        <v>5090.1000000000004</v>
      </c>
      <c r="F127" s="74"/>
      <c r="G127" s="75">
        <f>SUM(I127+H127)</f>
        <v>5772</v>
      </c>
      <c r="H127" s="74">
        <v>5772</v>
      </c>
      <c r="I127" s="74"/>
      <c r="J127" s="75">
        <f t="shared" ref="J127:J166" si="32">SUM(K127+T127)</f>
        <v>20000</v>
      </c>
      <c r="K127" s="74">
        <v>20000</v>
      </c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5">
        <f t="shared" si="21"/>
        <v>5772</v>
      </c>
      <c r="AA127" s="74">
        <v>5772</v>
      </c>
      <c r="AB127" s="74"/>
    </row>
    <row r="128" spans="1:28" s="48" customFormat="1" ht="14.25" hidden="1" customHeight="1" x14ac:dyDescent="0.2">
      <c r="A128" s="41" t="s">
        <v>204</v>
      </c>
      <c r="B128" s="46" t="s">
        <v>139</v>
      </c>
      <c r="C128" s="47" t="s">
        <v>130</v>
      </c>
      <c r="D128" s="80">
        <f>SUM(D129+D130)</f>
        <v>0</v>
      </c>
      <c r="E128" s="80">
        <v>33566.9</v>
      </c>
      <c r="F128" s="80">
        <f t="shared" ref="F128:T128" si="33">SUM(F129+F130)</f>
        <v>0</v>
      </c>
      <c r="G128" s="81">
        <f t="shared" si="33"/>
        <v>12558.9</v>
      </c>
      <c r="H128" s="80">
        <f>SUM(H129+H130)</f>
        <v>5000</v>
      </c>
      <c r="I128" s="80">
        <f t="shared" si="33"/>
        <v>7558.9</v>
      </c>
      <c r="J128" s="81">
        <f t="shared" si="33"/>
        <v>6000</v>
      </c>
      <c r="K128" s="80">
        <f t="shared" si="33"/>
        <v>6000</v>
      </c>
      <c r="L128" s="80">
        <f t="shared" si="33"/>
        <v>0</v>
      </c>
      <c r="M128" s="80">
        <f t="shared" si="33"/>
        <v>0</v>
      </c>
      <c r="N128" s="80">
        <f t="shared" si="33"/>
        <v>0</v>
      </c>
      <c r="O128" s="80">
        <f t="shared" si="33"/>
        <v>0</v>
      </c>
      <c r="P128" s="80">
        <f t="shared" si="33"/>
        <v>0</v>
      </c>
      <c r="Q128" s="80">
        <f t="shared" si="33"/>
        <v>0</v>
      </c>
      <c r="R128" s="80">
        <f t="shared" si="33"/>
        <v>0</v>
      </c>
      <c r="S128" s="80">
        <f t="shared" si="33"/>
        <v>0</v>
      </c>
      <c r="T128" s="80">
        <f t="shared" si="33"/>
        <v>0</v>
      </c>
      <c r="U128" s="80"/>
      <c r="V128" s="80"/>
      <c r="W128" s="80"/>
      <c r="X128" s="80"/>
      <c r="Y128" s="80"/>
      <c r="Z128" s="75">
        <f t="shared" si="21"/>
        <v>0</v>
      </c>
      <c r="AA128" s="80">
        <f>SUM(AA129+AA130)</f>
        <v>0</v>
      </c>
      <c r="AB128" s="80">
        <f>SUM(AB129+AB130)</f>
        <v>0</v>
      </c>
    </row>
    <row r="129" spans="1:28" hidden="1" x14ac:dyDescent="0.2">
      <c r="A129" s="14" t="s">
        <v>197</v>
      </c>
      <c r="B129" s="20" t="s">
        <v>139</v>
      </c>
      <c r="C129" s="15" t="s">
        <v>130</v>
      </c>
      <c r="D129" s="72"/>
      <c r="E129" s="73">
        <v>13083.2</v>
      </c>
      <c r="F129" s="74"/>
      <c r="G129" s="75">
        <f t="shared" ref="G129:G166" si="34">SUM(I129+H129)</f>
        <v>12558.9</v>
      </c>
      <c r="H129" s="74">
        <v>5000</v>
      </c>
      <c r="I129" s="74">
        <v>7558.9</v>
      </c>
      <c r="J129" s="75">
        <f t="shared" si="32"/>
        <v>6000</v>
      </c>
      <c r="K129" s="74">
        <v>6000</v>
      </c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5">
        <f t="shared" si="21"/>
        <v>0</v>
      </c>
      <c r="AA129" s="74"/>
      <c r="AB129" s="74"/>
    </row>
    <row r="130" spans="1:28" hidden="1" x14ac:dyDescent="0.2">
      <c r="A130" s="14" t="s">
        <v>352</v>
      </c>
      <c r="B130" s="20" t="s">
        <v>139</v>
      </c>
      <c r="C130" s="15" t="s">
        <v>130</v>
      </c>
      <c r="D130" s="72"/>
      <c r="E130" s="73">
        <v>20483.7</v>
      </c>
      <c r="F130" s="74"/>
      <c r="G130" s="75">
        <f t="shared" si="34"/>
        <v>0</v>
      </c>
      <c r="H130" s="74"/>
      <c r="I130" s="74"/>
      <c r="J130" s="75">
        <f t="shared" si="32"/>
        <v>0</v>
      </c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5">
        <f t="shared" si="21"/>
        <v>0</v>
      </c>
      <c r="AA130" s="74"/>
      <c r="AB130" s="74"/>
    </row>
    <row r="131" spans="1:28" ht="28.5" hidden="1" customHeight="1" x14ac:dyDescent="0.2">
      <c r="A131" s="26" t="s">
        <v>353</v>
      </c>
      <c r="B131" s="20" t="s">
        <v>139</v>
      </c>
      <c r="C131" s="15" t="s">
        <v>130</v>
      </c>
      <c r="D131" s="72">
        <v>37134.400000000001</v>
      </c>
      <c r="E131" s="73">
        <v>72789.5</v>
      </c>
      <c r="F131" s="74"/>
      <c r="G131" s="75">
        <f t="shared" si="34"/>
        <v>0</v>
      </c>
      <c r="H131" s="74"/>
      <c r="I131" s="74"/>
      <c r="J131" s="75">
        <f t="shared" si="32"/>
        <v>0</v>
      </c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5">
        <f t="shared" si="21"/>
        <v>0</v>
      </c>
      <c r="AA131" s="74"/>
      <c r="AB131" s="74"/>
    </row>
    <row r="132" spans="1:28" ht="27" hidden="1" customHeight="1" x14ac:dyDescent="0.2">
      <c r="A132" s="26" t="s">
        <v>205</v>
      </c>
      <c r="B132" s="20" t="s">
        <v>139</v>
      </c>
      <c r="C132" s="15" t="s">
        <v>130</v>
      </c>
      <c r="D132" s="72">
        <v>16324.9</v>
      </c>
      <c r="E132" s="73">
        <v>27604</v>
      </c>
      <c r="F132" s="74"/>
      <c r="G132" s="75">
        <f t="shared" si="34"/>
        <v>0</v>
      </c>
      <c r="H132" s="74"/>
      <c r="I132" s="74"/>
      <c r="J132" s="75">
        <f t="shared" si="32"/>
        <v>0</v>
      </c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5">
        <f t="shared" si="21"/>
        <v>0</v>
      </c>
      <c r="AA132" s="74"/>
      <c r="AB132" s="74"/>
    </row>
    <row r="133" spans="1:28" ht="27" hidden="1" customHeight="1" x14ac:dyDescent="0.2">
      <c r="A133" s="26" t="s">
        <v>106</v>
      </c>
      <c r="B133" s="20" t="s">
        <v>139</v>
      </c>
      <c r="C133" s="15" t="s">
        <v>130</v>
      </c>
      <c r="D133" s="72"/>
      <c r="E133" s="73">
        <v>65</v>
      </c>
      <c r="F133" s="74"/>
      <c r="G133" s="75"/>
      <c r="H133" s="74"/>
      <c r="I133" s="74"/>
      <c r="J133" s="75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5">
        <f t="shared" si="21"/>
        <v>0</v>
      </c>
      <c r="AA133" s="74"/>
      <c r="AB133" s="74"/>
    </row>
    <row r="134" spans="1:28" ht="27" hidden="1" customHeight="1" x14ac:dyDescent="0.2">
      <c r="A134" s="26" t="s">
        <v>107</v>
      </c>
      <c r="B134" s="20" t="s">
        <v>139</v>
      </c>
      <c r="C134" s="15" t="s">
        <v>130</v>
      </c>
      <c r="D134" s="72"/>
      <c r="E134" s="73">
        <v>7933.6</v>
      </c>
      <c r="F134" s="74"/>
      <c r="G134" s="75"/>
      <c r="H134" s="74"/>
      <c r="I134" s="74"/>
      <c r="J134" s="75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5">
        <f t="shared" si="21"/>
        <v>0</v>
      </c>
      <c r="AA134" s="74"/>
      <c r="AB134" s="74"/>
    </row>
    <row r="135" spans="1:28" ht="27" hidden="1" customHeight="1" x14ac:dyDescent="0.2">
      <c r="A135" s="26" t="s">
        <v>108</v>
      </c>
      <c r="B135" s="20" t="s">
        <v>139</v>
      </c>
      <c r="C135" s="15" t="s">
        <v>130</v>
      </c>
      <c r="D135" s="72"/>
      <c r="E135" s="73">
        <v>58.1</v>
      </c>
      <c r="F135" s="74"/>
      <c r="G135" s="75"/>
      <c r="H135" s="74"/>
      <c r="I135" s="74"/>
      <c r="J135" s="75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5">
        <f t="shared" ref="Z135:Z198" si="35">SUM(AA135:AB135)</f>
        <v>0</v>
      </c>
      <c r="AA135" s="74"/>
      <c r="AB135" s="74"/>
    </row>
    <row r="136" spans="1:28" ht="27" hidden="1" customHeight="1" x14ac:dyDescent="0.2">
      <c r="A136" s="26" t="s">
        <v>109</v>
      </c>
      <c r="B136" s="20" t="s">
        <v>139</v>
      </c>
      <c r="C136" s="15" t="s">
        <v>130</v>
      </c>
      <c r="D136" s="72"/>
      <c r="E136" s="73">
        <v>2493.8000000000002</v>
      </c>
      <c r="F136" s="74"/>
      <c r="G136" s="75"/>
      <c r="H136" s="74"/>
      <c r="I136" s="74"/>
      <c r="J136" s="75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5">
        <f t="shared" si="35"/>
        <v>0</v>
      </c>
      <c r="AA136" s="74"/>
      <c r="AB136" s="74"/>
    </row>
    <row r="137" spans="1:28" ht="42" hidden="1" customHeight="1" x14ac:dyDescent="0.2">
      <c r="A137" s="14" t="s">
        <v>10</v>
      </c>
      <c r="B137" s="20" t="s">
        <v>139</v>
      </c>
      <c r="C137" s="15" t="s">
        <v>130</v>
      </c>
      <c r="D137" s="72"/>
      <c r="E137" s="73">
        <v>25556</v>
      </c>
      <c r="F137" s="74"/>
      <c r="G137" s="75">
        <f t="shared" si="34"/>
        <v>0</v>
      </c>
      <c r="H137" s="74"/>
      <c r="I137" s="74"/>
      <c r="J137" s="75">
        <f t="shared" si="32"/>
        <v>0</v>
      </c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5">
        <f t="shared" si="35"/>
        <v>0</v>
      </c>
      <c r="AA137" s="74"/>
      <c r="AB137" s="74"/>
    </row>
    <row r="138" spans="1:28" ht="25.5" hidden="1" x14ac:dyDescent="0.2">
      <c r="A138" s="14" t="s">
        <v>206</v>
      </c>
      <c r="B138" s="20" t="s">
        <v>139</v>
      </c>
      <c r="C138" s="15" t="s">
        <v>130</v>
      </c>
      <c r="D138" s="72">
        <v>9000</v>
      </c>
      <c r="E138" s="73">
        <v>25200</v>
      </c>
      <c r="F138" s="74"/>
      <c r="G138" s="75">
        <f t="shared" si="34"/>
        <v>0</v>
      </c>
      <c r="H138" s="74"/>
      <c r="I138" s="74"/>
      <c r="J138" s="75">
        <f t="shared" si="32"/>
        <v>0</v>
      </c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5">
        <f t="shared" si="35"/>
        <v>0</v>
      </c>
      <c r="AA138" s="74"/>
      <c r="AB138" s="74"/>
    </row>
    <row r="139" spans="1:28" ht="38.25" hidden="1" x14ac:dyDescent="0.2">
      <c r="A139" s="14" t="s">
        <v>207</v>
      </c>
      <c r="B139" s="20" t="s">
        <v>139</v>
      </c>
      <c r="C139" s="15" t="s">
        <v>130</v>
      </c>
      <c r="D139" s="72">
        <f>SUM(D140+D142+D141)</f>
        <v>133592.69999999998</v>
      </c>
      <c r="E139" s="72">
        <f t="shared" ref="E139:K139" si="36">SUM(E140+E142)</f>
        <v>22979.5</v>
      </c>
      <c r="F139" s="72">
        <f t="shared" si="36"/>
        <v>0</v>
      </c>
      <c r="G139" s="88">
        <f t="shared" si="36"/>
        <v>0</v>
      </c>
      <c r="H139" s="72">
        <f t="shared" si="36"/>
        <v>0</v>
      </c>
      <c r="I139" s="72">
        <f t="shared" si="36"/>
        <v>0</v>
      </c>
      <c r="J139" s="88">
        <f t="shared" si="36"/>
        <v>0</v>
      </c>
      <c r="K139" s="72">
        <f t="shared" si="36"/>
        <v>0</v>
      </c>
      <c r="L139" s="72"/>
      <c r="M139" s="72"/>
      <c r="N139" s="72"/>
      <c r="O139" s="72"/>
      <c r="P139" s="72"/>
      <c r="Q139" s="72"/>
      <c r="R139" s="72"/>
      <c r="S139" s="72"/>
      <c r="T139" s="74"/>
      <c r="U139" s="74"/>
      <c r="V139" s="74"/>
      <c r="W139" s="74"/>
      <c r="X139" s="74"/>
      <c r="Y139" s="74"/>
      <c r="Z139" s="75">
        <f t="shared" si="35"/>
        <v>0</v>
      </c>
      <c r="AA139" s="74"/>
      <c r="AB139" s="74"/>
    </row>
    <row r="140" spans="1:28" ht="25.5" hidden="1" x14ac:dyDescent="0.2">
      <c r="A140" s="14" t="s">
        <v>208</v>
      </c>
      <c r="B140" s="20" t="s">
        <v>139</v>
      </c>
      <c r="C140" s="15" t="s">
        <v>130</v>
      </c>
      <c r="D140" s="72">
        <v>65249.9</v>
      </c>
      <c r="E140" s="73">
        <v>13356.2</v>
      </c>
      <c r="F140" s="74"/>
      <c r="G140" s="75">
        <f t="shared" si="34"/>
        <v>0</v>
      </c>
      <c r="H140" s="74"/>
      <c r="I140" s="74"/>
      <c r="J140" s="75">
        <f t="shared" si="32"/>
        <v>0</v>
      </c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5">
        <f t="shared" si="35"/>
        <v>0</v>
      </c>
      <c r="AA140" s="74"/>
      <c r="AB140" s="74"/>
    </row>
    <row r="141" spans="1:28" ht="25.5" hidden="1" x14ac:dyDescent="0.2">
      <c r="A141" s="40" t="s">
        <v>49</v>
      </c>
      <c r="B141" s="42" t="s">
        <v>139</v>
      </c>
      <c r="C141" s="43" t="s">
        <v>130</v>
      </c>
      <c r="D141" s="72">
        <v>14980.8</v>
      </c>
      <c r="E141" s="73"/>
      <c r="F141" s="74"/>
      <c r="G141" s="75"/>
      <c r="H141" s="74"/>
      <c r="I141" s="74"/>
      <c r="J141" s="75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5">
        <f t="shared" si="35"/>
        <v>0</v>
      </c>
      <c r="AA141" s="74"/>
      <c r="AB141" s="74"/>
    </row>
    <row r="142" spans="1:28" ht="38.25" hidden="1" x14ac:dyDescent="0.2">
      <c r="A142" s="14" t="s">
        <v>209</v>
      </c>
      <c r="B142" s="20" t="s">
        <v>139</v>
      </c>
      <c r="C142" s="15" t="s">
        <v>130</v>
      </c>
      <c r="D142" s="72">
        <v>53362</v>
      </c>
      <c r="E142" s="73">
        <v>9623.2999999999993</v>
      </c>
      <c r="F142" s="74"/>
      <c r="G142" s="75">
        <f t="shared" si="34"/>
        <v>0</v>
      </c>
      <c r="H142" s="74"/>
      <c r="I142" s="74"/>
      <c r="J142" s="75">
        <f t="shared" si="32"/>
        <v>0</v>
      </c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5">
        <f t="shared" si="35"/>
        <v>0</v>
      </c>
      <c r="AA142" s="74"/>
      <c r="AB142" s="74"/>
    </row>
    <row r="143" spans="1:28" ht="25.5" hidden="1" x14ac:dyDescent="0.2">
      <c r="A143" s="40" t="s">
        <v>50</v>
      </c>
      <c r="B143" s="42" t="s">
        <v>139</v>
      </c>
      <c r="C143" s="43" t="s">
        <v>130</v>
      </c>
      <c r="D143" s="72">
        <f>D144+D145</f>
        <v>15964.099999999999</v>
      </c>
      <c r="E143" s="72">
        <f t="shared" ref="E143:AB143" si="37">E144+E145</f>
        <v>0</v>
      </c>
      <c r="F143" s="72">
        <f t="shared" si="37"/>
        <v>0</v>
      </c>
      <c r="G143" s="88">
        <f t="shared" si="37"/>
        <v>0</v>
      </c>
      <c r="H143" s="72">
        <f t="shared" si="37"/>
        <v>0</v>
      </c>
      <c r="I143" s="72">
        <f t="shared" si="37"/>
        <v>0</v>
      </c>
      <c r="J143" s="88">
        <f t="shared" si="37"/>
        <v>0</v>
      </c>
      <c r="K143" s="72">
        <f t="shared" si="37"/>
        <v>0</v>
      </c>
      <c r="L143" s="72">
        <f t="shared" si="37"/>
        <v>0</v>
      </c>
      <c r="M143" s="72">
        <f t="shared" si="37"/>
        <v>0</v>
      </c>
      <c r="N143" s="72">
        <f t="shared" si="37"/>
        <v>0</v>
      </c>
      <c r="O143" s="72">
        <f t="shared" si="37"/>
        <v>0</v>
      </c>
      <c r="P143" s="72">
        <f t="shared" si="37"/>
        <v>0</v>
      </c>
      <c r="Q143" s="72">
        <f t="shared" si="37"/>
        <v>0</v>
      </c>
      <c r="R143" s="72">
        <f t="shared" si="37"/>
        <v>0</v>
      </c>
      <c r="S143" s="72">
        <f t="shared" si="37"/>
        <v>0</v>
      </c>
      <c r="T143" s="72">
        <f t="shared" si="37"/>
        <v>0</v>
      </c>
      <c r="U143" s="72"/>
      <c r="V143" s="72"/>
      <c r="W143" s="72"/>
      <c r="X143" s="72"/>
      <c r="Y143" s="72"/>
      <c r="Z143" s="75">
        <f t="shared" si="35"/>
        <v>0</v>
      </c>
      <c r="AA143" s="72">
        <f t="shared" si="37"/>
        <v>0</v>
      </c>
      <c r="AB143" s="72">
        <f t="shared" si="37"/>
        <v>0</v>
      </c>
    </row>
    <row r="144" spans="1:28" ht="25.5" hidden="1" x14ac:dyDescent="0.2">
      <c r="A144" s="14" t="s">
        <v>208</v>
      </c>
      <c r="B144" s="20" t="s">
        <v>139</v>
      </c>
      <c r="C144" s="15" t="s">
        <v>130</v>
      </c>
      <c r="D144" s="72">
        <v>4132.3</v>
      </c>
      <c r="E144" s="73"/>
      <c r="F144" s="74"/>
      <c r="G144" s="75"/>
      <c r="H144" s="74"/>
      <c r="I144" s="74"/>
      <c r="J144" s="75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5">
        <f t="shared" si="35"/>
        <v>0</v>
      </c>
      <c r="AA144" s="74"/>
      <c r="AB144" s="74"/>
    </row>
    <row r="145" spans="1:28" ht="38.25" hidden="1" x14ac:dyDescent="0.2">
      <c r="A145" s="14" t="s">
        <v>209</v>
      </c>
      <c r="B145" s="20" t="s">
        <v>139</v>
      </c>
      <c r="C145" s="15" t="s">
        <v>130</v>
      </c>
      <c r="D145" s="72">
        <v>11831.8</v>
      </c>
      <c r="E145" s="73"/>
      <c r="F145" s="74"/>
      <c r="G145" s="75"/>
      <c r="H145" s="74"/>
      <c r="I145" s="74"/>
      <c r="J145" s="75">
        <f t="shared" si="32"/>
        <v>0</v>
      </c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5">
        <f t="shared" si="35"/>
        <v>0</v>
      </c>
      <c r="AA145" s="74"/>
      <c r="AB145" s="74"/>
    </row>
    <row r="146" spans="1:28" hidden="1" x14ac:dyDescent="0.2">
      <c r="A146" s="12" t="s">
        <v>210</v>
      </c>
      <c r="B146" s="21" t="s">
        <v>139</v>
      </c>
      <c r="C146" s="21" t="s">
        <v>132</v>
      </c>
      <c r="D146" s="86">
        <f t="shared" ref="D146:AB146" si="38">SUM(D147+D148+D149+D151+D152+D153+D154+D155+D156+D157)</f>
        <v>108332</v>
      </c>
      <c r="E146" s="86">
        <f>SUM(E147+E148+E149+E150+E151+E152+E153+E154+E155+E156+E157)</f>
        <v>106512.4</v>
      </c>
      <c r="F146" s="86">
        <f t="shared" si="38"/>
        <v>0</v>
      </c>
      <c r="G146" s="87">
        <f t="shared" si="38"/>
        <v>22359.599999999999</v>
      </c>
      <c r="H146" s="86">
        <f t="shared" si="38"/>
        <v>15013</v>
      </c>
      <c r="I146" s="86">
        <f t="shared" si="38"/>
        <v>7346.6</v>
      </c>
      <c r="J146" s="87">
        <f t="shared" si="38"/>
        <v>187088.09999999998</v>
      </c>
      <c r="K146" s="86">
        <f t="shared" si="38"/>
        <v>165371.4</v>
      </c>
      <c r="L146" s="86">
        <f t="shared" si="38"/>
        <v>0</v>
      </c>
      <c r="M146" s="86">
        <f t="shared" si="38"/>
        <v>0</v>
      </c>
      <c r="N146" s="86">
        <f t="shared" si="38"/>
        <v>0</v>
      </c>
      <c r="O146" s="86">
        <f t="shared" si="38"/>
        <v>0</v>
      </c>
      <c r="P146" s="86">
        <f t="shared" si="38"/>
        <v>0</v>
      </c>
      <c r="Q146" s="86">
        <f t="shared" si="38"/>
        <v>0</v>
      </c>
      <c r="R146" s="86">
        <f t="shared" si="38"/>
        <v>0</v>
      </c>
      <c r="S146" s="86">
        <f t="shared" si="38"/>
        <v>0</v>
      </c>
      <c r="T146" s="86">
        <f t="shared" si="38"/>
        <v>21716.7</v>
      </c>
      <c r="U146" s="86"/>
      <c r="V146" s="86"/>
      <c r="W146" s="86"/>
      <c r="X146" s="86"/>
      <c r="Y146" s="86"/>
      <c r="Z146" s="75">
        <f t="shared" si="35"/>
        <v>36480.699999999997</v>
      </c>
      <c r="AA146" s="86">
        <f t="shared" si="38"/>
        <v>14764</v>
      </c>
      <c r="AB146" s="86">
        <f t="shared" si="38"/>
        <v>21716.7</v>
      </c>
    </row>
    <row r="147" spans="1:28" ht="25.5" hidden="1" x14ac:dyDescent="0.2">
      <c r="A147" s="113" t="s">
        <v>85</v>
      </c>
      <c r="B147" s="115" t="s">
        <v>139</v>
      </c>
      <c r="C147" s="115" t="s">
        <v>132</v>
      </c>
      <c r="D147" s="86"/>
      <c r="E147" s="86"/>
      <c r="F147" s="86"/>
      <c r="G147" s="87"/>
      <c r="H147" s="86"/>
      <c r="I147" s="86"/>
      <c r="J147" s="87">
        <f>K147+T147</f>
        <v>11000</v>
      </c>
      <c r="K147" s="114">
        <v>11000</v>
      </c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75">
        <f t="shared" si="35"/>
        <v>0</v>
      </c>
      <c r="AA147" s="86"/>
      <c r="AB147" s="86"/>
    </row>
    <row r="148" spans="1:28" ht="25.5" hidden="1" customHeight="1" x14ac:dyDescent="0.2">
      <c r="A148" s="14" t="s">
        <v>354</v>
      </c>
      <c r="B148" s="20" t="s">
        <v>139</v>
      </c>
      <c r="C148" s="20" t="s">
        <v>132</v>
      </c>
      <c r="D148" s="76">
        <v>6034.9</v>
      </c>
      <c r="E148" s="73">
        <v>7700</v>
      </c>
      <c r="F148" s="74"/>
      <c r="G148" s="75">
        <f t="shared" si="34"/>
        <v>7700</v>
      </c>
      <c r="H148" s="74">
        <v>7700</v>
      </c>
      <c r="I148" s="74"/>
      <c r="J148" s="75">
        <f t="shared" si="32"/>
        <v>108943.4</v>
      </c>
      <c r="K148" s="74">
        <v>108943.4</v>
      </c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5">
        <f t="shared" si="35"/>
        <v>7700</v>
      </c>
      <c r="AA148" s="74">
        <v>7700</v>
      </c>
      <c r="AB148" s="74"/>
    </row>
    <row r="149" spans="1:28" ht="16.5" hidden="1" customHeight="1" x14ac:dyDescent="0.2">
      <c r="A149" s="14" t="s">
        <v>211</v>
      </c>
      <c r="B149" s="20" t="s">
        <v>139</v>
      </c>
      <c r="C149" s="20" t="s">
        <v>132</v>
      </c>
      <c r="D149" s="76">
        <v>585.70000000000005</v>
      </c>
      <c r="E149" s="73">
        <v>228</v>
      </c>
      <c r="F149" s="74"/>
      <c r="G149" s="75">
        <f t="shared" si="34"/>
        <v>228</v>
      </c>
      <c r="H149" s="74">
        <v>228</v>
      </c>
      <c r="I149" s="74"/>
      <c r="J149" s="75">
        <f t="shared" si="32"/>
        <v>228</v>
      </c>
      <c r="K149" s="74">
        <v>228</v>
      </c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5">
        <f t="shared" si="35"/>
        <v>228</v>
      </c>
      <c r="AA149" s="74">
        <v>228</v>
      </c>
      <c r="AB149" s="74"/>
    </row>
    <row r="150" spans="1:28" ht="36" hidden="1" customHeight="1" x14ac:dyDescent="0.2">
      <c r="A150" s="14" t="s">
        <v>117</v>
      </c>
      <c r="B150" s="20"/>
      <c r="C150" s="20"/>
      <c r="D150" s="76"/>
      <c r="E150" s="73">
        <v>16250.4</v>
      </c>
      <c r="F150" s="74"/>
      <c r="G150" s="75"/>
      <c r="H150" s="74"/>
      <c r="I150" s="74"/>
      <c r="J150" s="75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5">
        <f t="shared" si="35"/>
        <v>0</v>
      </c>
      <c r="AA150" s="74"/>
      <c r="AB150" s="74"/>
    </row>
    <row r="151" spans="1:28" ht="17.25" hidden="1" customHeight="1" x14ac:dyDescent="0.2">
      <c r="A151" s="14" t="s">
        <v>212</v>
      </c>
      <c r="B151" s="20" t="s">
        <v>139</v>
      </c>
      <c r="C151" s="20" t="s">
        <v>132</v>
      </c>
      <c r="D151" s="76">
        <v>13203.7</v>
      </c>
      <c r="E151" s="73">
        <v>6845</v>
      </c>
      <c r="F151" s="74"/>
      <c r="G151" s="75">
        <f t="shared" si="34"/>
        <v>6845</v>
      </c>
      <c r="H151" s="74">
        <v>6845</v>
      </c>
      <c r="I151" s="74"/>
      <c r="J151" s="75">
        <f t="shared" si="32"/>
        <v>0</v>
      </c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5">
        <f t="shared" si="35"/>
        <v>0</v>
      </c>
      <c r="AA151" s="74"/>
      <c r="AB151" s="74"/>
    </row>
    <row r="152" spans="1:28" ht="24.75" hidden="1" customHeight="1" x14ac:dyDescent="0.2">
      <c r="A152" s="40" t="s">
        <v>60</v>
      </c>
      <c r="B152" s="20" t="s">
        <v>139</v>
      </c>
      <c r="C152" s="20" t="s">
        <v>132</v>
      </c>
      <c r="D152" s="76">
        <v>10492.3</v>
      </c>
      <c r="E152" s="73">
        <v>1648.1</v>
      </c>
      <c r="F152" s="74"/>
      <c r="G152" s="75">
        <f t="shared" si="34"/>
        <v>0</v>
      </c>
      <c r="H152" s="74"/>
      <c r="I152" s="74"/>
      <c r="J152" s="75">
        <f t="shared" si="32"/>
        <v>0</v>
      </c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5">
        <f t="shared" si="35"/>
        <v>0</v>
      </c>
      <c r="AA152" s="74"/>
      <c r="AB152" s="74"/>
    </row>
    <row r="153" spans="1:28" ht="51" hidden="1" x14ac:dyDescent="0.2">
      <c r="A153" s="14" t="s">
        <v>217</v>
      </c>
      <c r="B153" s="20" t="s">
        <v>139</v>
      </c>
      <c r="C153" s="20" t="s">
        <v>132</v>
      </c>
      <c r="D153" s="76">
        <v>5199.8999999999996</v>
      </c>
      <c r="E153" s="73">
        <v>5256.2</v>
      </c>
      <c r="F153" s="74"/>
      <c r="G153" s="75">
        <f t="shared" si="34"/>
        <v>5186.6000000000004</v>
      </c>
      <c r="H153" s="74"/>
      <c r="I153" s="74">
        <v>5186.6000000000004</v>
      </c>
      <c r="J153" s="75">
        <f t="shared" si="32"/>
        <v>5186.7</v>
      </c>
      <c r="K153" s="74"/>
      <c r="L153" s="74"/>
      <c r="M153" s="74"/>
      <c r="N153" s="74"/>
      <c r="O153" s="74"/>
      <c r="P153" s="74"/>
      <c r="Q153" s="74"/>
      <c r="R153" s="74"/>
      <c r="S153" s="74"/>
      <c r="T153" s="74">
        <v>5186.7</v>
      </c>
      <c r="U153" s="74"/>
      <c r="V153" s="74"/>
      <c r="W153" s="74"/>
      <c r="X153" s="74"/>
      <c r="Y153" s="74"/>
      <c r="Z153" s="75">
        <f t="shared" si="35"/>
        <v>5186.7</v>
      </c>
      <c r="AA153" s="74"/>
      <c r="AB153" s="74">
        <v>5186.7</v>
      </c>
    </row>
    <row r="154" spans="1:28" ht="38.25" hidden="1" x14ac:dyDescent="0.2">
      <c r="A154" s="14" t="s">
        <v>355</v>
      </c>
      <c r="B154" s="20" t="s">
        <v>139</v>
      </c>
      <c r="C154" s="20" t="s">
        <v>132</v>
      </c>
      <c r="D154" s="76"/>
      <c r="E154" s="73">
        <v>21458.7</v>
      </c>
      <c r="F154" s="74"/>
      <c r="G154" s="75">
        <f t="shared" si="34"/>
        <v>2400</v>
      </c>
      <c r="H154" s="74">
        <v>240</v>
      </c>
      <c r="I154" s="74">
        <v>2160</v>
      </c>
      <c r="J154" s="75">
        <f t="shared" si="32"/>
        <v>16530</v>
      </c>
      <c r="K154" s="74"/>
      <c r="L154" s="74"/>
      <c r="M154" s="74"/>
      <c r="N154" s="74"/>
      <c r="O154" s="74"/>
      <c r="P154" s="74"/>
      <c r="Q154" s="74"/>
      <c r="R154" s="74"/>
      <c r="S154" s="74"/>
      <c r="T154" s="74">
        <v>16530</v>
      </c>
      <c r="U154" s="74"/>
      <c r="V154" s="74"/>
      <c r="W154" s="74"/>
      <c r="X154" s="74"/>
      <c r="Y154" s="74"/>
      <c r="Z154" s="75">
        <f t="shared" si="35"/>
        <v>18366</v>
      </c>
      <c r="AA154" s="74">
        <v>1836</v>
      </c>
      <c r="AB154" s="74">
        <v>16530</v>
      </c>
    </row>
    <row r="155" spans="1:28" ht="38.25" hidden="1" x14ac:dyDescent="0.2">
      <c r="A155" s="27" t="s">
        <v>356</v>
      </c>
      <c r="B155" s="20" t="s">
        <v>139</v>
      </c>
      <c r="C155" s="20" t="s">
        <v>132</v>
      </c>
      <c r="D155" s="76">
        <v>20300.400000000001</v>
      </c>
      <c r="E155" s="73">
        <v>35182.699999999997</v>
      </c>
      <c r="F155" s="74"/>
      <c r="G155" s="75">
        <f t="shared" si="34"/>
        <v>0</v>
      </c>
      <c r="H155" s="74"/>
      <c r="I155" s="74"/>
      <c r="J155" s="75">
        <f t="shared" si="32"/>
        <v>0</v>
      </c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5">
        <f t="shared" si="35"/>
        <v>0</v>
      </c>
      <c r="AA155" s="74"/>
      <c r="AB155" s="74"/>
    </row>
    <row r="156" spans="1:28" ht="25.5" hidden="1" x14ac:dyDescent="0.2">
      <c r="A156" s="14" t="s">
        <v>357</v>
      </c>
      <c r="B156" s="20" t="s">
        <v>139</v>
      </c>
      <c r="C156" s="20" t="s">
        <v>132</v>
      </c>
      <c r="D156" s="76">
        <v>51502.1</v>
      </c>
      <c r="E156" s="73">
        <v>2893.3</v>
      </c>
      <c r="F156" s="74"/>
      <c r="G156" s="75">
        <f t="shared" si="34"/>
        <v>0</v>
      </c>
      <c r="H156" s="74"/>
      <c r="I156" s="74"/>
      <c r="J156" s="75">
        <f t="shared" si="32"/>
        <v>0</v>
      </c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5">
        <f t="shared" si="35"/>
        <v>0</v>
      </c>
      <c r="AA156" s="74"/>
      <c r="AB156" s="74"/>
    </row>
    <row r="157" spans="1:28" ht="38.25" hidden="1" x14ac:dyDescent="0.2">
      <c r="A157" s="14" t="s">
        <v>218</v>
      </c>
      <c r="B157" s="20" t="s">
        <v>139</v>
      </c>
      <c r="C157" s="20" t="s">
        <v>132</v>
      </c>
      <c r="D157" s="76">
        <v>1013</v>
      </c>
      <c r="E157" s="73">
        <v>9050</v>
      </c>
      <c r="F157" s="74"/>
      <c r="G157" s="75">
        <f t="shared" si="34"/>
        <v>0</v>
      </c>
      <c r="H157" s="74"/>
      <c r="I157" s="74"/>
      <c r="J157" s="75">
        <f t="shared" si="32"/>
        <v>45200</v>
      </c>
      <c r="K157" s="74">
        <v>45200</v>
      </c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5">
        <f t="shared" si="35"/>
        <v>5000</v>
      </c>
      <c r="AA157" s="74">
        <v>5000</v>
      </c>
      <c r="AB157" s="74"/>
    </row>
    <row r="158" spans="1:28" s="18" customFormat="1" ht="15.75" hidden="1" customHeight="1" x14ac:dyDescent="0.2">
      <c r="A158" s="16" t="s">
        <v>219</v>
      </c>
      <c r="B158" s="24" t="s">
        <v>139</v>
      </c>
      <c r="C158" s="24" t="s">
        <v>134</v>
      </c>
      <c r="D158" s="91">
        <f t="shared" ref="D158:K158" si="39">SUM(D159+D160+D161+D162+D163+D166)</f>
        <v>62152.200000000004</v>
      </c>
      <c r="E158" s="91">
        <f>SUM(E159+E160+E161+E162+E163+E164+E165+E166)</f>
        <v>130164.40000000001</v>
      </c>
      <c r="F158" s="91">
        <f t="shared" si="39"/>
        <v>0</v>
      </c>
      <c r="G158" s="92">
        <f t="shared" si="39"/>
        <v>50135</v>
      </c>
      <c r="H158" s="91">
        <f t="shared" si="39"/>
        <v>50135</v>
      </c>
      <c r="I158" s="91">
        <f t="shared" si="39"/>
        <v>0</v>
      </c>
      <c r="J158" s="92">
        <f t="shared" si="39"/>
        <v>148388.5</v>
      </c>
      <c r="K158" s="91">
        <f t="shared" si="39"/>
        <v>148388.5</v>
      </c>
      <c r="L158" s="91"/>
      <c r="M158" s="91"/>
      <c r="N158" s="91"/>
      <c r="O158" s="91"/>
      <c r="P158" s="91"/>
      <c r="Q158" s="91"/>
      <c r="R158" s="91"/>
      <c r="S158" s="91"/>
      <c r="T158" s="91">
        <f>SUM(T159+T160+T161+T162+T163+T166)</f>
        <v>0</v>
      </c>
      <c r="U158" s="91"/>
      <c r="V158" s="91"/>
      <c r="W158" s="91"/>
      <c r="X158" s="91"/>
      <c r="Y158" s="91"/>
      <c r="Z158" s="75">
        <f t="shared" si="35"/>
        <v>68000</v>
      </c>
      <c r="AA158" s="91">
        <f>SUM(AA159+AA160+AA161+AA162+AA163+AA166)</f>
        <v>68000</v>
      </c>
      <c r="AB158" s="91">
        <f>SUM(AB159+AB160+AB161+AB162+AB163+AB166)</f>
        <v>0</v>
      </c>
    </row>
    <row r="159" spans="1:28" ht="25.5" hidden="1" x14ac:dyDescent="0.2">
      <c r="A159" s="14" t="s">
        <v>220</v>
      </c>
      <c r="B159" s="20" t="s">
        <v>139</v>
      </c>
      <c r="C159" s="20" t="s">
        <v>134</v>
      </c>
      <c r="D159" s="76">
        <v>18135.900000000001</v>
      </c>
      <c r="E159" s="73">
        <v>17886.400000000001</v>
      </c>
      <c r="F159" s="74"/>
      <c r="G159" s="75">
        <f t="shared" si="34"/>
        <v>15052</v>
      </c>
      <c r="H159" s="74">
        <v>15052</v>
      </c>
      <c r="I159" s="74"/>
      <c r="J159" s="75">
        <f t="shared" si="32"/>
        <v>46038.5</v>
      </c>
      <c r="K159" s="74">
        <v>46038.5</v>
      </c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5">
        <f t="shared" si="35"/>
        <v>18000</v>
      </c>
      <c r="AA159" s="74">
        <v>18000</v>
      </c>
      <c r="AB159" s="74"/>
    </row>
    <row r="160" spans="1:28" ht="38.25" hidden="1" x14ac:dyDescent="0.2">
      <c r="A160" s="14" t="s">
        <v>221</v>
      </c>
      <c r="B160" s="20" t="s">
        <v>139</v>
      </c>
      <c r="C160" s="20" t="s">
        <v>134</v>
      </c>
      <c r="D160" s="76">
        <v>43961.8</v>
      </c>
      <c r="E160" s="73">
        <v>43929.8</v>
      </c>
      <c r="F160" s="74"/>
      <c r="G160" s="75">
        <f t="shared" si="34"/>
        <v>35083</v>
      </c>
      <c r="H160" s="74">
        <v>35083</v>
      </c>
      <c r="I160" s="74"/>
      <c r="J160" s="75">
        <f t="shared" si="32"/>
        <v>102350</v>
      </c>
      <c r="K160" s="74">
        <v>102350</v>
      </c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5">
        <f t="shared" si="35"/>
        <v>50000</v>
      </c>
      <c r="AA160" s="74">
        <v>50000</v>
      </c>
      <c r="AB160" s="74"/>
    </row>
    <row r="161" spans="1:28" ht="16.5" hidden="1" customHeight="1" x14ac:dyDescent="0.2">
      <c r="A161" s="14" t="s">
        <v>222</v>
      </c>
      <c r="B161" s="20" t="s">
        <v>139</v>
      </c>
      <c r="C161" s="20" t="s">
        <v>134</v>
      </c>
      <c r="D161" s="76"/>
      <c r="E161" s="73">
        <v>610</v>
      </c>
      <c r="F161" s="74"/>
      <c r="G161" s="75">
        <f t="shared" si="34"/>
        <v>0</v>
      </c>
      <c r="H161" s="74"/>
      <c r="I161" s="74"/>
      <c r="J161" s="75">
        <f t="shared" si="32"/>
        <v>0</v>
      </c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5">
        <f t="shared" si="35"/>
        <v>0</v>
      </c>
      <c r="AA161" s="74"/>
      <c r="AB161" s="74"/>
    </row>
    <row r="162" spans="1:28" ht="16.5" hidden="1" customHeight="1" x14ac:dyDescent="0.2">
      <c r="A162" s="14" t="s">
        <v>223</v>
      </c>
      <c r="B162" s="20" t="s">
        <v>139</v>
      </c>
      <c r="C162" s="20" t="s">
        <v>134</v>
      </c>
      <c r="D162" s="76"/>
      <c r="E162" s="73">
        <v>1770</v>
      </c>
      <c r="F162" s="74"/>
      <c r="G162" s="75">
        <f t="shared" si="34"/>
        <v>0</v>
      </c>
      <c r="H162" s="74"/>
      <c r="I162" s="74"/>
      <c r="J162" s="75">
        <f t="shared" si="32"/>
        <v>0</v>
      </c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5">
        <f t="shared" si="35"/>
        <v>0</v>
      </c>
      <c r="AA162" s="74"/>
      <c r="AB162" s="74"/>
    </row>
    <row r="163" spans="1:28" ht="38.25" hidden="1" x14ac:dyDescent="0.2">
      <c r="A163" s="14" t="s">
        <v>345</v>
      </c>
      <c r="B163" s="20" t="s">
        <v>139</v>
      </c>
      <c r="C163" s="20" t="s">
        <v>134</v>
      </c>
      <c r="D163" s="76"/>
      <c r="E163" s="76">
        <v>52207.5</v>
      </c>
      <c r="F163" s="74"/>
      <c r="G163" s="75">
        <f t="shared" si="34"/>
        <v>0</v>
      </c>
      <c r="H163" s="74"/>
      <c r="I163" s="74"/>
      <c r="J163" s="75">
        <f t="shared" si="32"/>
        <v>0</v>
      </c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5">
        <f t="shared" si="35"/>
        <v>0</v>
      </c>
      <c r="AA163" s="74"/>
      <c r="AB163" s="74"/>
    </row>
    <row r="164" spans="1:28" ht="25.5" hidden="1" x14ac:dyDescent="0.2">
      <c r="A164" s="40" t="s">
        <v>118</v>
      </c>
      <c r="B164" s="20" t="s">
        <v>139</v>
      </c>
      <c r="C164" s="20" t="s">
        <v>134</v>
      </c>
      <c r="D164" s="76"/>
      <c r="E164" s="76">
        <v>10000</v>
      </c>
      <c r="F164" s="74"/>
      <c r="G164" s="75"/>
      <c r="H164" s="74"/>
      <c r="I164" s="74"/>
      <c r="J164" s="75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5">
        <f t="shared" si="35"/>
        <v>0</v>
      </c>
      <c r="AA164" s="74"/>
      <c r="AB164" s="74"/>
    </row>
    <row r="165" spans="1:28" hidden="1" x14ac:dyDescent="0.2">
      <c r="A165" s="40" t="s">
        <v>119</v>
      </c>
      <c r="B165" s="20" t="s">
        <v>139</v>
      </c>
      <c r="C165" s="20" t="s">
        <v>134</v>
      </c>
      <c r="D165" s="76"/>
      <c r="E165" s="76">
        <v>3760.7</v>
      </c>
      <c r="F165" s="74"/>
      <c r="G165" s="75"/>
      <c r="H165" s="74"/>
      <c r="I165" s="74"/>
      <c r="J165" s="75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5">
        <f t="shared" si="35"/>
        <v>0</v>
      </c>
      <c r="AA165" s="74"/>
      <c r="AB165" s="74"/>
    </row>
    <row r="166" spans="1:28" ht="30" hidden="1" customHeight="1" x14ac:dyDescent="0.2">
      <c r="A166" s="40" t="s">
        <v>59</v>
      </c>
      <c r="B166" s="20" t="s">
        <v>139</v>
      </c>
      <c r="C166" s="20" t="s">
        <v>134</v>
      </c>
      <c r="D166" s="76">
        <v>54.5</v>
      </c>
      <c r="E166" s="76"/>
      <c r="F166" s="74"/>
      <c r="G166" s="75">
        <f t="shared" si="34"/>
        <v>0</v>
      </c>
      <c r="H166" s="74"/>
      <c r="I166" s="74"/>
      <c r="J166" s="75">
        <f t="shared" si="32"/>
        <v>0</v>
      </c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5">
        <f t="shared" si="35"/>
        <v>0</v>
      </c>
      <c r="AA166" s="74"/>
      <c r="AB166" s="74"/>
    </row>
    <row r="167" spans="1:28" s="130" customFormat="1" ht="16.5" hidden="1" customHeight="1" x14ac:dyDescent="0.2">
      <c r="A167" s="137" t="s">
        <v>56</v>
      </c>
      <c r="B167" s="138" t="s">
        <v>141</v>
      </c>
      <c r="C167" s="138" t="s">
        <v>131</v>
      </c>
      <c r="D167" s="139">
        <f>D168</f>
        <v>23</v>
      </c>
      <c r="E167" s="139">
        <f t="shared" ref="E167:AB167" si="40">E168</f>
        <v>0</v>
      </c>
      <c r="F167" s="139">
        <f t="shared" si="40"/>
        <v>0</v>
      </c>
      <c r="G167" s="87">
        <f t="shared" si="40"/>
        <v>0</v>
      </c>
      <c r="H167" s="139">
        <f t="shared" si="40"/>
        <v>0</v>
      </c>
      <c r="I167" s="139">
        <f t="shared" si="40"/>
        <v>0</v>
      </c>
      <c r="J167" s="87">
        <f t="shared" si="40"/>
        <v>0</v>
      </c>
      <c r="K167" s="139">
        <f t="shared" si="40"/>
        <v>0</v>
      </c>
      <c r="L167" s="139">
        <f t="shared" si="40"/>
        <v>0</v>
      </c>
      <c r="M167" s="139">
        <f t="shared" si="40"/>
        <v>0</v>
      </c>
      <c r="N167" s="139">
        <f t="shared" si="40"/>
        <v>0</v>
      </c>
      <c r="O167" s="139">
        <f t="shared" si="40"/>
        <v>0</v>
      </c>
      <c r="P167" s="139">
        <f t="shared" si="40"/>
        <v>0</v>
      </c>
      <c r="Q167" s="139">
        <f t="shared" si="40"/>
        <v>0</v>
      </c>
      <c r="R167" s="139">
        <f t="shared" si="40"/>
        <v>0</v>
      </c>
      <c r="S167" s="139">
        <f t="shared" si="40"/>
        <v>0</v>
      </c>
      <c r="T167" s="139">
        <f t="shared" si="40"/>
        <v>0</v>
      </c>
      <c r="U167" s="139"/>
      <c r="V167" s="139"/>
      <c r="W167" s="139"/>
      <c r="X167" s="139"/>
      <c r="Y167" s="139"/>
      <c r="Z167" s="75">
        <f t="shared" si="35"/>
        <v>0</v>
      </c>
      <c r="AA167" s="139">
        <f t="shared" si="40"/>
        <v>0</v>
      </c>
      <c r="AB167" s="139">
        <f t="shared" si="40"/>
        <v>0</v>
      </c>
    </row>
    <row r="168" spans="1:28" s="58" customFormat="1" ht="16.5" hidden="1" customHeight="1" x14ac:dyDescent="0.2">
      <c r="A168" s="59" t="s">
        <v>57</v>
      </c>
      <c r="B168" s="61" t="s">
        <v>141</v>
      </c>
      <c r="C168" s="61" t="s">
        <v>139</v>
      </c>
      <c r="D168" s="94">
        <f>D169</f>
        <v>23</v>
      </c>
      <c r="E168" s="94"/>
      <c r="F168" s="95"/>
      <c r="G168" s="96"/>
      <c r="H168" s="95"/>
      <c r="I168" s="95"/>
      <c r="J168" s="96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75">
        <f t="shared" si="35"/>
        <v>0</v>
      </c>
      <c r="AA168" s="95"/>
      <c r="AB168" s="95"/>
    </row>
    <row r="169" spans="1:28" ht="39" hidden="1" customHeight="1" x14ac:dyDescent="0.2">
      <c r="A169" s="40" t="s">
        <v>58</v>
      </c>
      <c r="B169" s="42" t="s">
        <v>141</v>
      </c>
      <c r="C169" s="42" t="s">
        <v>139</v>
      </c>
      <c r="D169" s="76">
        <v>23</v>
      </c>
      <c r="E169" s="76"/>
      <c r="F169" s="74"/>
      <c r="G169" s="75"/>
      <c r="H169" s="74"/>
      <c r="I169" s="74"/>
      <c r="J169" s="75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5">
        <f t="shared" si="35"/>
        <v>0</v>
      </c>
      <c r="AA169" s="74"/>
      <c r="AB169" s="74"/>
    </row>
    <row r="170" spans="1:28" s="130" customFormat="1" ht="18" customHeight="1" x14ac:dyDescent="0.2">
      <c r="A170" s="127" t="s">
        <v>224</v>
      </c>
      <c r="B170" s="140" t="s">
        <v>145</v>
      </c>
      <c r="C170" s="140" t="s">
        <v>131</v>
      </c>
      <c r="D170" s="139">
        <f t="shared" ref="D170:K170" si="41">SUM(D171+D217+D285+D324)</f>
        <v>1340981.6000000001</v>
      </c>
      <c r="E170" s="139">
        <f t="shared" si="41"/>
        <v>1530304</v>
      </c>
      <c r="F170" s="139">
        <f t="shared" si="41"/>
        <v>0</v>
      </c>
      <c r="G170" s="87">
        <f t="shared" si="41"/>
        <v>1393270.2</v>
      </c>
      <c r="H170" s="139">
        <f t="shared" si="41"/>
        <v>654872.49999999988</v>
      </c>
      <c r="I170" s="139">
        <f t="shared" si="41"/>
        <v>738397.70000000007</v>
      </c>
      <c r="J170" s="87">
        <f t="shared" si="41"/>
        <v>1613413.1</v>
      </c>
      <c r="K170" s="139">
        <f t="shared" si="41"/>
        <v>895896.19999999984</v>
      </c>
      <c r="L170" s="139"/>
      <c r="M170" s="139"/>
      <c r="N170" s="139"/>
      <c r="O170" s="139"/>
      <c r="P170" s="139"/>
      <c r="Q170" s="139"/>
      <c r="R170" s="139"/>
      <c r="S170" s="139"/>
      <c r="T170" s="139">
        <f t="shared" ref="T170:AB170" si="42">SUM(T171+T217+T285+T324)</f>
        <v>722865.3</v>
      </c>
      <c r="U170" s="139">
        <f t="shared" si="42"/>
        <v>617231.89999999991</v>
      </c>
      <c r="V170" s="139">
        <f t="shared" si="42"/>
        <v>2529.0000000000005</v>
      </c>
      <c r="W170" s="139">
        <f t="shared" si="42"/>
        <v>1406.0000000000002</v>
      </c>
      <c r="X170" s="139">
        <f t="shared" si="42"/>
        <v>1066</v>
      </c>
      <c r="Y170" s="139">
        <f t="shared" si="42"/>
        <v>1879</v>
      </c>
      <c r="Z170" s="96">
        <f t="shared" si="35"/>
        <v>1519017.4000000001</v>
      </c>
      <c r="AA170" s="139">
        <f t="shared" si="42"/>
        <v>796152.10000000009</v>
      </c>
      <c r="AB170" s="139">
        <f t="shared" si="42"/>
        <v>722865.3</v>
      </c>
    </row>
    <row r="171" spans="1:28" s="18" customFormat="1" ht="15.75" customHeight="1" x14ac:dyDescent="0.2">
      <c r="A171" s="16" t="s">
        <v>225</v>
      </c>
      <c r="B171" s="24" t="s">
        <v>145</v>
      </c>
      <c r="C171" s="24" t="s">
        <v>130</v>
      </c>
      <c r="D171" s="91">
        <f t="shared" ref="D171:I171" si="43">SUM(D172+D186+D187+D188+D200+D201)</f>
        <v>336439.30000000005</v>
      </c>
      <c r="E171" s="91">
        <f t="shared" si="43"/>
        <v>518170.10000000003</v>
      </c>
      <c r="F171" s="91">
        <f t="shared" si="43"/>
        <v>0</v>
      </c>
      <c r="G171" s="92">
        <f t="shared" si="43"/>
        <v>346044.30000000005</v>
      </c>
      <c r="H171" s="91">
        <f t="shared" si="43"/>
        <v>325851</v>
      </c>
      <c r="I171" s="91">
        <f t="shared" si="43"/>
        <v>20193.300000000003</v>
      </c>
      <c r="J171" s="92">
        <f>SUM(J172+J186+J187+J188+J200+J201+J202)</f>
        <v>457877.4</v>
      </c>
      <c r="K171" s="91">
        <f>SUM(K172+K186+K187+K188+K200+K201+K202+K216)</f>
        <v>438977.7</v>
      </c>
      <c r="L171" s="91">
        <f t="shared" ref="L171:T171" si="44">SUM(L172+L186+L187+L188+L200+L201+L202+L216)</f>
        <v>15035.3</v>
      </c>
      <c r="M171" s="91">
        <f t="shared" si="44"/>
        <v>142.30000000000001</v>
      </c>
      <c r="N171" s="91">
        <f t="shared" si="44"/>
        <v>100</v>
      </c>
      <c r="O171" s="91">
        <f t="shared" si="44"/>
        <v>0</v>
      </c>
      <c r="P171" s="91">
        <f t="shared" si="44"/>
        <v>0</v>
      </c>
      <c r="Q171" s="91">
        <f t="shared" si="44"/>
        <v>0</v>
      </c>
      <c r="R171" s="91">
        <f t="shared" si="44"/>
        <v>4889.5</v>
      </c>
      <c r="S171" s="91">
        <f t="shared" si="44"/>
        <v>0</v>
      </c>
      <c r="T171" s="91">
        <f t="shared" si="44"/>
        <v>21928.1</v>
      </c>
      <c r="U171" s="91">
        <f>SUM(U172+U186+U187+U188+U200+U201)</f>
        <v>0</v>
      </c>
      <c r="V171" s="91">
        <f>SUM(V202)</f>
        <v>2529.0000000000005</v>
      </c>
      <c r="W171" s="91">
        <f>SUM(W202)</f>
        <v>1287.1000000000001</v>
      </c>
      <c r="X171" s="91">
        <f>SUM(X202)</f>
        <v>0</v>
      </c>
      <c r="Y171" s="91">
        <f>SUM(Y202)</f>
        <v>0</v>
      </c>
      <c r="Z171" s="96">
        <f t="shared" si="35"/>
        <v>444357.3</v>
      </c>
      <c r="AA171" s="91">
        <f>SUM(AA172+AA200+AA201+AA202)</f>
        <v>422429.2</v>
      </c>
      <c r="AB171" s="91">
        <f>SUM(AB172+AB186+AB187+AB188+AB200+AB201+AB202+AB216)</f>
        <v>21928.1</v>
      </c>
    </row>
    <row r="172" spans="1:28" s="18" customFormat="1" ht="25.5" customHeight="1" x14ac:dyDescent="0.2">
      <c r="A172" s="57" t="s">
        <v>479</v>
      </c>
      <c r="B172" s="183" t="s">
        <v>145</v>
      </c>
      <c r="C172" s="183" t="s">
        <v>130</v>
      </c>
      <c r="D172" s="155">
        <f>SUM(D173+D174+D175+D176+D177+D178+D179+D180+D181+D182+D183+D184+D185)</f>
        <v>334770.10000000003</v>
      </c>
      <c r="E172" s="155">
        <f t="shared" ref="E172:T172" si="45">SUM(E173+E174+E175+E176+E177+E178+E179+E180+E181+E182+E183+E184+E185)</f>
        <v>353022.50000000006</v>
      </c>
      <c r="F172" s="155">
        <f t="shared" si="45"/>
        <v>0</v>
      </c>
      <c r="G172" s="154">
        <f t="shared" si="45"/>
        <v>321667</v>
      </c>
      <c r="H172" s="155">
        <f t="shared" si="45"/>
        <v>321667</v>
      </c>
      <c r="I172" s="155">
        <f t="shared" si="45"/>
        <v>0</v>
      </c>
      <c r="J172" s="154">
        <f t="shared" si="45"/>
        <v>385909.2</v>
      </c>
      <c r="K172" s="155">
        <f t="shared" si="45"/>
        <v>385909.2</v>
      </c>
      <c r="L172" s="155">
        <f t="shared" si="45"/>
        <v>0</v>
      </c>
      <c r="M172" s="155">
        <f t="shared" si="45"/>
        <v>0</v>
      </c>
      <c r="N172" s="155">
        <f t="shared" si="45"/>
        <v>0</v>
      </c>
      <c r="O172" s="155">
        <f t="shared" si="45"/>
        <v>0</v>
      </c>
      <c r="P172" s="155">
        <f t="shared" si="45"/>
        <v>0</v>
      </c>
      <c r="Q172" s="155">
        <f t="shared" si="45"/>
        <v>0</v>
      </c>
      <c r="R172" s="155">
        <f t="shared" si="45"/>
        <v>0</v>
      </c>
      <c r="S172" s="155">
        <f t="shared" si="45"/>
        <v>0</v>
      </c>
      <c r="T172" s="155">
        <f t="shared" si="45"/>
        <v>0</v>
      </c>
      <c r="U172" s="155">
        <f>SUM(U173+U174+U175+U176+U177+U178+U179+U180+U181+U182+U183+U184+U185)</f>
        <v>0</v>
      </c>
      <c r="V172" s="155">
        <f>SUM(V173+V174+V175+V176+V177+V178+V179+V180+V181+V182+V183+V184+V185)</f>
        <v>0</v>
      </c>
      <c r="W172" s="155">
        <f>SUM(W173+W174+W175+W176+W177+W178+W179+W180+W181+W182+W183+W184+W185)</f>
        <v>0</v>
      </c>
      <c r="X172" s="155">
        <f>SUM(X173+X174+X175+X176+X177+X178+X179+X180+X181+X182+X183+X184+X185)</f>
        <v>0</v>
      </c>
      <c r="Y172" s="155">
        <f>SUM(Y173+Y174+Y175+Y176+Y177+Y178+Y179+Y180+Y181+Y182+Y183+Y184+Y185)</f>
        <v>0</v>
      </c>
      <c r="Z172" s="96">
        <f t="shared" si="35"/>
        <v>385309.2</v>
      </c>
      <c r="AA172" s="155">
        <f>SUM(AA173+AA174+AA175+AA176+AA177+AA178+AA179+AA180+AA181+AA182+AA183+AA184+AA185)</f>
        <v>385309.2</v>
      </c>
      <c r="AB172" s="155">
        <f>SUM(AB173+AB174+AB175+AB176+AB177+AB178+AB179+AB180+AB181+AB182+AB183+AB184+AB185)</f>
        <v>0</v>
      </c>
    </row>
    <row r="173" spans="1:28" x14ac:dyDescent="0.2">
      <c r="A173" s="14" t="s">
        <v>445</v>
      </c>
      <c r="B173" s="20" t="s">
        <v>145</v>
      </c>
      <c r="C173" s="20" t="s">
        <v>130</v>
      </c>
      <c r="D173" s="76">
        <v>40908.5</v>
      </c>
      <c r="E173" s="76">
        <v>45257.7</v>
      </c>
      <c r="F173" s="74"/>
      <c r="G173" s="75">
        <f t="shared" ref="G173:G199" si="46">SUM(I173+H173)</f>
        <v>40763.1</v>
      </c>
      <c r="H173" s="74">
        <v>40763.1</v>
      </c>
      <c r="I173" s="74"/>
      <c r="J173" s="75">
        <f t="shared" ref="J173:J200" si="47">SUM(K173+T173)</f>
        <v>44353.7</v>
      </c>
      <c r="K173" s="74">
        <v>44353.7</v>
      </c>
      <c r="L173" s="74"/>
      <c r="M173" s="74"/>
      <c r="N173" s="74"/>
      <c r="O173" s="74"/>
      <c r="P173" s="74"/>
      <c r="Q173" s="74"/>
      <c r="R173" s="74"/>
      <c r="S173" s="74"/>
      <c r="T173" s="74">
        <f>SUM(U173:Y173)</f>
        <v>0</v>
      </c>
      <c r="U173" s="74"/>
      <c r="V173" s="74"/>
      <c r="W173" s="74"/>
      <c r="X173" s="74"/>
      <c r="Y173" s="74"/>
      <c r="Z173" s="75">
        <f t="shared" si="35"/>
        <v>44353.7</v>
      </c>
      <c r="AA173" s="74">
        <v>44353.7</v>
      </c>
      <c r="AB173" s="74"/>
    </row>
    <row r="174" spans="1:28" x14ac:dyDescent="0.2">
      <c r="A174" s="14" t="s">
        <v>446</v>
      </c>
      <c r="B174" s="20" t="s">
        <v>145</v>
      </c>
      <c r="C174" s="20" t="s">
        <v>130</v>
      </c>
      <c r="D174" s="76">
        <v>20845.900000000001</v>
      </c>
      <c r="E174" s="76">
        <v>24547.9</v>
      </c>
      <c r="F174" s="74"/>
      <c r="G174" s="75">
        <f t="shared" si="46"/>
        <v>22236.5</v>
      </c>
      <c r="H174" s="74">
        <v>22236.5</v>
      </c>
      <c r="I174" s="74"/>
      <c r="J174" s="75">
        <f t="shared" si="47"/>
        <v>27550.5</v>
      </c>
      <c r="K174" s="74">
        <v>27550.5</v>
      </c>
      <c r="L174" s="74"/>
      <c r="M174" s="74"/>
      <c r="N174" s="74"/>
      <c r="O174" s="74"/>
      <c r="P174" s="74"/>
      <c r="Q174" s="74"/>
      <c r="R174" s="74"/>
      <c r="S174" s="74"/>
      <c r="T174" s="74">
        <f t="shared" ref="T174:T239" si="48">SUM(U174:Y174)</f>
        <v>0</v>
      </c>
      <c r="U174" s="74"/>
      <c r="V174" s="74"/>
      <c r="W174" s="74"/>
      <c r="X174" s="74"/>
      <c r="Y174" s="74"/>
      <c r="Z174" s="75">
        <f t="shared" si="35"/>
        <v>27550.5</v>
      </c>
      <c r="AA174" s="74">
        <v>27550.5</v>
      </c>
      <c r="AB174" s="74"/>
    </row>
    <row r="175" spans="1:28" x14ac:dyDescent="0.2">
      <c r="A175" s="14" t="s">
        <v>447</v>
      </c>
      <c r="B175" s="20" t="s">
        <v>145</v>
      </c>
      <c r="C175" s="20" t="s">
        <v>130</v>
      </c>
      <c r="D175" s="76">
        <v>26659.5</v>
      </c>
      <c r="E175" s="76">
        <v>25590.1</v>
      </c>
      <c r="F175" s="74"/>
      <c r="G175" s="75">
        <f t="shared" si="46"/>
        <v>22960.3</v>
      </c>
      <c r="H175" s="74">
        <v>22960.3</v>
      </c>
      <c r="I175" s="74"/>
      <c r="J175" s="75">
        <f t="shared" si="47"/>
        <v>29186.2</v>
      </c>
      <c r="K175" s="74">
        <v>29186.2</v>
      </c>
      <c r="L175" s="74"/>
      <c r="M175" s="74"/>
      <c r="N175" s="74"/>
      <c r="O175" s="74"/>
      <c r="P175" s="74"/>
      <c r="Q175" s="74"/>
      <c r="R175" s="74"/>
      <c r="S175" s="74"/>
      <c r="T175" s="74">
        <f t="shared" si="48"/>
        <v>0</v>
      </c>
      <c r="U175" s="74"/>
      <c r="V175" s="74"/>
      <c r="W175" s="74"/>
      <c r="X175" s="74"/>
      <c r="Y175" s="74"/>
      <c r="Z175" s="75">
        <f t="shared" si="35"/>
        <v>28586.2</v>
      </c>
      <c r="AA175" s="74">
        <v>28586.2</v>
      </c>
      <c r="AB175" s="74"/>
    </row>
    <row r="176" spans="1:28" x14ac:dyDescent="0.2">
      <c r="A176" s="14" t="s">
        <v>448</v>
      </c>
      <c r="B176" s="20" t="s">
        <v>145</v>
      </c>
      <c r="C176" s="20" t="s">
        <v>130</v>
      </c>
      <c r="D176" s="76">
        <v>31556.6</v>
      </c>
      <c r="E176" s="76">
        <v>31945.3</v>
      </c>
      <c r="F176" s="74"/>
      <c r="G176" s="75">
        <f t="shared" si="46"/>
        <v>28826.2</v>
      </c>
      <c r="H176" s="74">
        <v>28826.2</v>
      </c>
      <c r="I176" s="74"/>
      <c r="J176" s="75">
        <f t="shared" si="47"/>
        <v>31897.7</v>
      </c>
      <c r="K176" s="74">
        <v>31897.7</v>
      </c>
      <c r="L176" s="74"/>
      <c r="M176" s="74"/>
      <c r="N176" s="74"/>
      <c r="O176" s="74"/>
      <c r="P176" s="74"/>
      <c r="Q176" s="74"/>
      <c r="R176" s="74"/>
      <c r="S176" s="74"/>
      <c r="T176" s="74">
        <f t="shared" si="48"/>
        <v>0</v>
      </c>
      <c r="U176" s="74"/>
      <c r="V176" s="74"/>
      <c r="W176" s="74"/>
      <c r="X176" s="74"/>
      <c r="Y176" s="74"/>
      <c r="Z176" s="75">
        <f t="shared" si="35"/>
        <v>31897.7</v>
      </c>
      <c r="AA176" s="74">
        <v>31897.7</v>
      </c>
      <c r="AB176" s="74"/>
    </row>
    <row r="177" spans="1:28" x14ac:dyDescent="0.2">
      <c r="A177" s="14" t="s">
        <v>449</v>
      </c>
      <c r="B177" s="20" t="s">
        <v>145</v>
      </c>
      <c r="C177" s="20" t="s">
        <v>130</v>
      </c>
      <c r="D177" s="76">
        <v>2794.4</v>
      </c>
      <c r="E177" s="76">
        <v>2973.3</v>
      </c>
      <c r="F177" s="74"/>
      <c r="G177" s="75">
        <f t="shared" si="46"/>
        <v>2853.9</v>
      </c>
      <c r="H177" s="74">
        <v>2853.9</v>
      </c>
      <c r="I177" s="74"/>
      <c r="J177" s="75">
        <f t="shared" si="47"/>
        <v>2808.5</v>
      </c>
      <c r="K177" s="74">
        <v>2808.5</v>
      </c>
      <c r="L177" s="74"/>
      <c r="M177" s="74"/>
      <c r="N177" s="74"/>
      <c r="O177" s="74"/>
      <c r="P177" s="74"/>
      <c r="Q177" s="74"/>
      <c r="R177" s="74"/>
      <c r="S177" s="74"/>
      <c r="T177" s="74">
        <f t="shared" si="48"/>
        <v>0</v>
      </c>
      <c r="U177" s="74"/>
      <c r="V177" s="74"/>
      <c r="W177" s="74"/>
      <c r="X177" s="74"/>
      <c r="Y177" s="74"/>
      <c r="Z177" s="75">
        <f t="shared" si="35"/>
        <v>2808.5</v>
      </c>
      <c r="AA177" s="74">
        <v>2808.5</v>
      </c>
      <c r="AB177" s="74"/>
    </row>
    <row r="178" spans="1:28" x14ac:dyDescent="0.2">
      <c r="A178" s="14" t="s">
        <v>450</v>
      </c>
      <c r="B178" s="20" t="s">
        <v>145</v>
      </c>
      <c r="C178" s="20" t="s">
        <v>130</v>
      </c>
      <c r="D178" s="76">
        <v>52206.7</v>
      </c>
      <c r="E178" s="76">
        <v>53868.4</v>
      </c>
      <c r="F178" s="74"/>
      <c r="G178" s="75">
        <f t="shared" si="46"/>
        <v>49828.5</v>
      </c>
      <c r="H178" s="74">
        <v>49828.5</v>
      </c>
      <c r="I178" s="74"/>
      <c r="J178" s="75">
        <f t="shared" si="47"/>
        <v>61389.1</v>
      </c>
      <c r="K178" s="74">
        <v>61389.1</v>
      </c>
      <c r="L178" s="74"/>
      <c r="M178" s="74"/>
      <c r="N178" s="74"/>
      <c r="O178" s="74"/>
      <c r="P178" s="74"/>
      <c r="Q178" s="74"/>
      <c r="R178" s="74"/>
      <c r="S178" s="74"/>
      <c r="T178" s="74">
        <f t="shared" si="48"/>
        <v>0</v>
      </c>
      <c r="U178" s="74"/>
      <c r="V178" s="74"/>
      <c r="W178" s="74"/>
      <c r="X178" s="74"/>
      <c r="Y178" s="74"/>
      <c r="Z178" s="75">
        <f t="shared" si="35"/>
        <v>61389.1</v>
      </c>
      <c r="AA178" s="74">
        <v>61389.1</v>
      </c>
      <c r="AB178" s="74"/>
    </row>
    <row r="179" spans="1:28" x14ac:dyDescent="0.2">
      <c r="A179" s="14" t="s">
        <v>451</v>
      </c>
      <c r="B179" s="20" t="s">
        <v>145</v>
      </c>
      <c r="C179" s="20" t="s">
        <v>130</v>
      </c>
      <c r="D179" s="76">
        <v>25724.7</v>
      </c>
      <c r="E179" s="76">
        <v>26303.3</v>
      </c>
      <c r="F179" s="74"/>
      <c r="G179" s="75">
        <f t="shared" si="46"/>
        <v>23299.200000000001</v>
      </c>
      <c r="H179" s="74">
        <v>23299.200000000001</v>
      </c>
      <c r="I179" s="74"/>
      <c r="J179" s="75">
        <f t="shared" si="47"/>
        <v>30732.5</v>
      </c>
      <c r="K179" s="74">
        <v>30732.5</v>
      </c>
      <c r="L179" s="74"/>
      <c r="M179" s="74"/>
      <c r="N179" s="74"/>
      <c r="O179" s="74"/>
      <c r="P179" s="74"/>
      <c r="Q179" s="74"/>
      <c r="R179" s="74"/>
      <c r="S179" s="74"/>
      <c r="T179" s="74">
        <f t="shared" si="48"/>
        <v>0</v>
      </c>
      <c r="U179" s="74"/>
      <c r="V179" s="74"/>
      <c r="W179" s="74"/>
      <c r="X179" s="74"/>
      <c r="Y179" s="74"/>
      <c r="Z179" s="75">
        <f t="shared" si="35"/>
        <v>30732.5</v>
      </c>
      <c r="AA179" s="74">
        <v>30732.5</v>
      </c>
      <c r="AB179" s="74"/>
    </row>
    <row r="180" spans="1:28" x14ac:dyDescent="0.2">
      <c r="A180" s="14" t="s">
        <v>452</v>
      </c>
      <c r="B180" s="20" t="s">
        <v>145</v>
      </c>
      <c r="C180" s="20" t="s">
        <v>130</v>
      </c>
      <c r="D180" s="76">
        <v>31942.1</v>
      </c>
      <c r="E180" s="76">
        <v>34976.6</v>
      </c>
      <c r="F180" s="74"/>
      <c r="G180" s="75">
        <f t="shared" si="46"/>
        <v>31465.8</v>
      </c>
      <c r="H180" s="74">
        <v>31465.8</v>
      </c>
      <c r="I180" s="74"/>
      <c r="J180" s="75">
        <f t="shared" si="47"/>
        <v>39012.6</v>
      </c>
      <c r="K180" s="74">
        <v>39012.6</v>
      </c>
      <c r="L180" s="74"/>
      <c r="M180" s="74"/>
      <c r="N180" s="74"/>
      <c r="O180" s="74"/>
      <c r="P180" s="74"/>
      <c r="Q180" s="74"/>
      <c r="R180" s="74"/>
      <c r="S180" s="74"/>
      <c r="T180" s="74">
        <f t="shared" si="48"/>
        <v>0</v>
      </c>
      <c r="U180" s="74"/>
      <c r="V180" s="74"/>
      <c r="W180" s="74"/>
      <c r="X180" s="74"/>
      <c r="Y180" s="74"/>
      <c r="Z180" s="75">
        <f t="shared" si="35"/>
        <v>39012.6</v>
      </c>
      <c r="AA180" s="74">
        <v>39012.6</v>
      </c>
      <c r="AB180" s="74"/>
    </row>
    <row r="181" spans="1:28" x14ac:dyDescent="0.2">
      <c r="A181" s="14" t="s">
        <v>453</v>
      </c>
      <c r="B181" s="20" t="s">
        <v>145</v>
      </c>
      <c r="C181" s="20" t="s">
        <v>130</v>
      </c>
      <c r="D181" s="76">
        <v>27011.7</v>
      </c>
      <c r="E181" s="76">
        <v>27725.1</v>
      </c>
      <c r="F181" s="74"/>
      <c r="G181" s="75">
        <f t="shared" si="46"/>
        <v>24744.5</v>
      </c>
      <c r="H181" s="74">
        <v>24744.5</v>
      </c>
      <c r="I181" s="74"/>
      <c r="J181" s="75">
        <f t="shared" si="47"/>
        <v>31881</v>
      </c>
      <c r="K181" s="74">
        <v>31881</v>
      </c>
      <c r="L181" s="74"/>
      <c r="M181" s="74"/>
      <c r="N181" s="74"/>
      <c r="O181" s="74"/>
      <c r="P181" s="74"/>
      <c r="Q181" s="74"/>
      <c r="R181" s="74"/>
      <c r="S181" s="74"/>
      <c r="T181" s="74">
        <f t="shared" si="48"/>
        <v>0</v>
      </c>
      <c r="U181" s="74"/>
      <c r="V181" s="74"/>
      <c r="W181" s="74"/>
      <c r="X181" s="74"/>
      <c r="Y181" s="74"/>
      <c r="Z181" s="75">
        <f t="shared" si="35"/>
        <v>31881</v>
      </c>
      <c r="AA181" s="74">
        <v>31881</v>
      </c>
      <c r="AB181" s="74"/>
    </row>
    <row r="182" spans="1:28" x14ac:dyDescent="0.2">
      <c r="A182" s="14" t="s">
        <v>454</v>
      </c>
      <c r="B182" s="20" t="s">
        <v>145</v>
      </c>
      <c r="C182" s="20" t="s">
        <v>130</v>
      </c>
      <c r="D182" s="76">
        <v>16699.3</v>
      </c>
      <c r="E182" s="76">
        <v>15966.2</v>
      </c>
      <c r="F182" s="74"/>
      <c r="G182" s="75">
        <f t="shared" si="46"/>
        <v>14015.4</v>
      </c>
      <c r="H182" s="74">
        <v>14015.4</v>
      </c>
      <c r="I182" s="74"/>
      <c r="J182" s="75">
        <f t="shared" si="47"/>
        <v>18169.7</v>
      </c>
      <c r="K182" s="74">
        <v>18169.7</v>
      </c>
      <c r="L182" s="74"/>
      <c r="M182" s="74"/>
      <c r="N182" s="74"/>
      <c r="O182" s="74"/>
      <c r="P182" s="74"/>
      <c r="Q182" s="74"/>
      <c r="R182" s="74"/>
      <c r="S182" s="74"/>
      <c r="T182" s="74">
        <f t="shared" si="48"/>
        <v>0</v>
      </c>
      <c r="U182" s="74"/>
      <c r="V182" s="74"/>
      <c r="W182" s="74"/>
      <c r="X182" s="74"/>
      <c r="Y182" s="74"/>
      <c r="Z182" s="75">
        <f t="shared" si="35"/>
        <v>18169.7</v>
      </c>
      <c r="AA182" s="74">
        <v>18169.7</v>
      </c>
      <c r="AB182" s="74"/>
    </row>
    <row r="183" spans="1:28" x14ac:dyDescent="0.2">
      <c r="A183" s="14" t="s">
        <v>455</v>
      </c>
      <c r="B183" s="20" t="s">
        <v>145</v>
      </c>
      <c r="C183" s="20" t="s">
        <v>130</v>
      </c>
      <c r="D183" s="76">
        <v>30237.200000000001</v>
      </c>
      <c r="E183" s="76">
        <v>32754.2</v>
      </c>
      <c r="F183" s="74"/>
      <c r="G183" s="75">
        <f t="shared" si="46"/>
        <v>31509.9</v>
      </c>
      <c r="H183" s="74">
        <v>31509.9</v>
      </c>
      <c r="I183" s="74"/>
      <c r="J183" s="75">
        <f t="shared" si="47"/>
        <v>36729.699999999997</v>
      </c>
      <c r="K183" s="74">
        <v>36729.699999999997</v>
      </c>
      <c r="L183" s="74"/>
      <c r="M183" s="74"/>
      <c r="N183" s="74"/>
      <c r="O183" s="74"/>
      <c r="P183" s="74"/>
      <c r="Q183" s="74"/>
      <c r="R183" s="74"/>
      <c r="S183" s="74"/>
      <c r="T183" s="74">
        <f t="shared" si="48"/>
        <v>0</v>
      </c>
      <c r="U183" s="74"/>
      <c r="V183" s="74"/>
      <c r="W183" s="74"/>
      <c r="X183" s="74"/>
      <c r="Y183" s="74"/>
      <c r="Z183" s="75">
        <f t="shared" si="35"/>
        <v>36729.699999999997</v>
      </c>
      <c r="AA183" s="74">
        <v>36729.699999999997</v>
      </c>
      <c r="AB183" s="74"/>
    </row>
    <row r="184" spans="1:28" ht="11.25" customHeight="1" x14ac:dyDescent="0.2">
      <c r="A184" s="14" t="s">
        <v>456</v>
      </c>
      <c r="B184" s="20" t="s">
        <v>145</v>
      </c>
      <c r="C184" s="20" t="s">
        <v>130</v>
      </c>
      <c r="D184" s="76">
        <v>28183.5</v>
      </c>
      <c r="E184" s="76">
        <v>31114.400000000001</v>
      </c>
      <c r="F184" s="74"/>
      <c r="G184" s="75">
        <f t="shared" si="46"/>
        <v>29163.7</v>
      </c>
      <c r="H184" s="74">
        <v>29163.7</v>
      </c>
      <c r="I184" s="74"/>
      <c r="J184" s="75">
        <f t="shared" si="47"/>
        <v>32198</v>
      </c>
      <c r="K184" s="74">
        <v>32198</v>
      </c>
      <c r="L184" s="74"/>
      <c r="M184" s="74"/>
      <c r="N184" s="74"/>
      <c r="O184" s="74"/>
      <c r="P184" s="74"/>
      <c r="Q184" s="74"/>
      <c r="R184" s="74"/>
      <c r="S184" s="74"/>
      <c r="T184" s="74">
        <f t="shared" si="48"/>
        <v>0</v>
      </c>
      <c r="U184" s="74"/>
      <c r="V184" s="74"/>
      <c r="W184" s="74"/>
      <c r="X184" s="74"/>
      <c r="Y184" s="74"/>
      <c r="Z184" s="75">
        <f t="shared" si="35"/>
        <v>32198</v>
      </c>
      <c r="AA184" s="74">
        <v>32198</v>
      </c>
      <c r="AB184" s="74"/>
    </row>
    <row r="185" spans="1:28" hidden="1" x14ac:dyDescent="0.2">
      <c r="A185" s="14"/>
      <c r="B185" s="20" t="s">
        <v>145</v>
      </c>
      <c r="C185" s="20" t="s">
        <v>130</v>
      </c>
      <c r="D185" s="76"/>
      <c r="E185" s="86">
        <v>0</v>
      </c>
      <c r="F185" s="74"/>
      <c r="G185" s="75">
        <f t="shared" si="46"/>
        <v>0</v>
      </c>
      <c r="H185" s="74"/>
      <c r="I185" s="74"/>
      <c r="J185" s="75">
        <f t="shared" si="47"/>
        <v>0</v>
      </c>
      <c r="K185" s="74"/>
      <c r="L185" s="74"/>
      <c r="M185" s="74"/>
      <c r="N185" s="74"/>
      <c r="O185" s="74"/>
      <c r="P185" s="74"/>
      <c r="Q185" s="74"/>
      <c r="R185" s="74"/>
      <c r="S185" s="74"/>
      <c r="T185" s="74">
        <f t="shared" si="48"/>
        <v>0</v>
      </c>
      <c r="U185" s="74"/>
      <c r="V185" s="74"/>
      <c r="W185" s="74"/>
      <c r="X185" s="74"/>
      <c r="Y185" s="74"/>
      <c r="Z185" s="75">
        <f t="shared" si="35"/>
        <v>0</v>
      </c>
      <c r="AA185" s="74"/>
      <c r="AB185" s="74"/>
    </row>
    <row r="186" spans="1:28" ht="25.5" hidden="1" x14ac:dyDescent="0.2">
      <c r="A186" s="14" t="s">
        <v>226</v>
      </c>
      <c r="B186" s="20" t="s">
        <v>145</v>
      </c>
      <c r="C186" s="20" t="s">
        <v>130</v>
      </c>
      <c r="D186" s="76"/>
      <c r="E186" s="85">
        <v>98.3</v>
      </c>
      <c r="F186" s="74"/>
      <c r="G186" s="75">
        <f t="shared" si="46"/>
        <v>1446.9</v>
      </c>
      <c r="H186" s="74"/>
      <c r="I186" s="74">
        <v>1446.9</v>
      </c>
      <c r="J186" s="75">
        <f t="shared" si="47"/>
        <v>0</v>
      </c>
      <c r="K186" s="74"/>
      <c r="L186" s="74"/>
      <c r="M186" s="74"/>
      <c r="N186" s="74"/>
      <c r="O186" s="74"/>
      <c r="P186" s="74"/>
      <c r="Q186" s="74"/>
      <c r="R186" s="74"/>
      <c r="S186" s="74"/>
      <c r="T186" s="74">
        <f t="shared" si="48"/>
        <v>0</v>
      </c>
      <c r="U186" s="74"/>
      <c r="V186" s="74"/>
      <c r="W186" s="74"/>
      <c r="X186" s="74"/>
      <c r="Y186" s="74"/>
      <c r="Z186" s="75">
        <f t="shared" si="35"/>
        <v>0</v>
      </c>
      <c r="AA186" s="74"/>
      <c r="AB186" s="74"/>
    </row>
    <row r="187" spans="1:28" ht="38.25" hidden="1" x14ac:dyDescent="0.2">
      <c r="A187" s="14" t="s">
        <v>358</v>
      </c>
      <c r="B187" s="20" t="s">
        <v>145</v>
      </c>
      <c r="C187" s="15" t="s">
        <v>130</v>
      </c>
      <c r="D187" s="72"/>
      <c r="E187" s="72">
        <v>0</v>
      </c>
      <c r="F187" s="74"/>
      <c r="G187" s="75">
        <f t="shared" si="46"/>
        <v>2014</v>
      </c>
      <c r="H187" s="74"/>
      <c r="I187" s="74">
        <v>2014</v>
      </c>
      <c r="J187" s="75">
        <f t="shared" si="47"/>
        <v>0</v>
      </c>
      <c r="K187" s="74"/>
      <c r="L187" s="74"/>
      <c r="M187" s="74"/>
      <c r="N187" s="74"/>
      <c r="O187" s="74"/>
      <c r="P187" s="74"/>
      <c r="Q187" s="74"/>
      <c r="R187" s="74"/>
      <c r="S187" s="74"/>
      <c r="T187" s="74">
        <f t="shared" si="48"/>
        <v>0</v>
      </c>
      <c r="U187" s="74"/>
      <c r="V187" s="74"/>
      <c r="W187" s="74"/>
      <c r="X187" s="74"/>
      <c r="Y187" s="74"/>
      <c r="Z187" s="75">
        <f t="shared" si="35"/>
        <v>0</v>
      </c>
      <c r="AA187" s="74"/>
      <c r="AB187" s="74"/>
    </row>
    <row r="188" spans="1:28" ht="51" hidden="1" collapsed="1" x14ac:dyDescent="0.2">
      <c r="A188" s="14" t="s">
        <v>360</v>
      </c>
      <c r="B188" s="20" t="s">
        <v>145</v>
      </c>
      <c r="C188" s="15" t="s">
        <v>130</v>
      </c>
      <c r="D188" s="72">
        <f>SUM(D189+D190+D191+D192+D193+D194+D195+D196+D197+D199)</f>
        <v>0</v>
      </c>
      <c r="E188" s="72">
        <f>SUM(E189+E190+E191+E192+E193+E194+E195+E196+E197+E198+E199)</f>
        <v>42600</v>
      </c>
      <c r="F188" s="72">
        <f t="shared" ref="F188:K188" si="49">SUM(F189+F190+F191+F192+F193+F194+F195+F196+F197+F199)</f>
        <v>0</v>
      </c>
      <c r="G188" s="88">
        <f t="shared" si="49"/>
        <v>0</v>
      </c>
      <c r="H188" s="72">
        <f t="shared" si="49"/>
        <v>0</v>
      </c>
      <c r="I188" s="72">
        <f t="shared" si="49"/>
        <v>0</v>
      </c>
      <c r="J188" s="88">
        <f t="shared" si="49"/>
        <v>0</v>
      </c>
      <c r="K188" s="72">
        <f t="shared" si="49"/>
        <v>0</v>
      </c>
      <c r="L188" s="72"/>
      <c r="M188" s="72"/>
      <c r="N188" s="72"/>
      <c r="O188" s="72"/>
      <c r="P188" s="72"/>
      <c r="Q188" s="72"/>
      <c r="R188" s="72"/>
      <c r="S188" s="72"/>
      <c r="T188" s="74">
        <f>SUM(T189:T198)</f>
        <v>0</v>
      </c>
      <c r="U188" s="74"/>
      <c r="V188" s="74"/>
      <c r="W188" s="74"/>
      <c r="X188" s="74"/>
      <c r="Y188" s="74"/>
      <c r="Z188" s="75">
        <f t="shared" si="35"/>
        <v>0</v>
      </c>
      <c r="AA188" s="74"/>
      <c r="AB188" s="74"/>
    </row>
    <row r="189" spans="1:28" hidden="1" outlineLevel="1" x14ac:dyDescent="0.2">
      <c r="A189" s="14" t="s">
        <v>361</v>
      </c>
      <c r="B189" s="20" t="s">
        <v>145</v>
      </c>
      <c r="C189" s="15" t="s">
        <v>130</v>
      </c>
      <c r="D189" s="72"/>
      <c r="E189" s="72">
        <v>300</v>
      </c>
      <c r="F189" s="74"/>
      <c r="G189" s="75">
        <f t="shared" si="46"/>
        <v>0</v>
      </c>
      <c r="H189" s="74"/>
      <c r="I189" s="74"/>
      <c r="J189" s="75">
        <f t="shared" si="47"/>
        <v>0</v>
      </c>
      <c r="K189" s="74"/>
      <c r="L189" s="74"/>
      <c r="M189" s="74"/>
      <c r="N189" s="74"/>
      <c r="O189" s="74"/>
      <c r="P189" s="74"/>
      <c r="Q189" s="74"/>
      <c r="R189" s="74"/>
      <c r="S189" s="74"/>
      <c r="T189" s="74">
        <f t="shared" si="48"/>
        <v>0</v>
      </c>
      <c r="U189" s="74"/>
      <c r="V189" s="74"/>
      <c r="W189" s="74"/>
      <c r="X189" s="74"/>
      <c r="Y189" s="74"/>
      <c r="Z189" s="75">
        <f t="shared" si="35"/>
        <v>0</v>
      </c>
      <c r="AA189" s="74"/>
      <c r="AB189" s="74"/>
    </row>
    <row r="190" spans="1:28" hidden="1" outlineLevel="1" x14ac:dyDescent="0.2">
      <c r="A190" s="14" t="s">
        <v>174</v>
      </c>
      <c r="B190" s="20" t="s">
        <v>145</v>
      </c>
      <c r="C190" s="15" t="s">
        <v>130</v>
      </c>
      <c r="D190" s="72"/>
      <c r="E190" s="72">
        <v>1000</v>
      </c>
      <c r="F190" s="74"/>
      <c r="G190" s="75">
        <f t="shared" si="46"/>
        <v>0</v>
      </c>
      <c r="H190" s="74"/>
      <c r="I190" s="74"/>
      <c r="J190" s="75">
        <f t="shared" si="47"/>
        <v>0</v>
      </c>
      <c r="K190" s="74"/>
      <c r="L190" s="74"/>
      <c r="M190" s="74"/>
      <c r="N190" s="74"/>
      <c r="O190" s="74"/>
      <c r="P190" s="74"/>
      <c r="Q190" s="74"/>
      <c r="R190" s="74"/>
      <c r="S190" s="74"/>
      <c r="T190" s="74">
        <f t="shared" si="48"/>
        <v>0</v>
      </c>
      <c r="U190" s="74"/>
      <c r="V190" s="74"/>
      <c r="W190" s="74"/>
      <c r="X190" s="74"/>
      <c r="Y190" s="74"/>
      <c r="Z190" s="75">
        <f t="shared" si="35"/>
        <v>0</v>
      </c>
      <c r="AA190" s="74"/>
      <c r="AB190" s="74"/>
    </row>
    <row r="191" spans="1:28" hidden="1" outlineLevel="1" x14ac:dyDescent="0.2">
      <c r="A191" s="14" t="s">
        <v>177</v>
      </c>
      <c r="B191" s="20" t="s">
        <v>145</v>
      </c>
      <c r="C191" s="15" t="s">
        <v>130</v>
      </c>
      <c r="D191" s="72"/>
      <c r="E191" s="72">
        <v>2900</v>
      </c>
      <c r="F191" s="74"/>
      <c r="G191" s="75">
        <f t="shared" si="46"/>
        <v>0</v>
      </c>
      <c r="H191" s="74"/>
      <c r="I191" s="74"/>
      <c r="J191" s="75">
        <f t="shared" si="47"/>
        <v>0</v>
      </c>
      <c r="K191" s="74"/>
      <c r="L191" s="74"/>
      <c r="M191" s="74"/>
      <c r="N191" s="74"/>
      <c r="O191" s="74"/>
      <c r="P191" s="74"/>
      <c r="Q191" s="74"/>
      <c r="R191" s="74"/>
      <c r="S191" s="74"/>
      <c r="T191" s="74">
        <f t="shared" si="48"/>
        <v>0</v>
      </c>
      <c r="U191" s="74"/>
      <c r="V191" s="74"/>
      <c r="W191" s="74"/>
      <c r="X191" s="74"/>
      <c r="Y191" s="74"/>
      <c r="Z191" s="75">
        <f t="shared" si="35"/>
        <v>0</v>
      </c>
      <c r="AA191" s="74"/>
      <c r="AB191" s="74"/>
    </row>
    <row r="192" spans="1:28" hidden="1" outlineLevel="1" x14ac:dyDescent="0.2">
      <c r="A192" s="14" t="s">
        <v>175</v>
      </c>
      <c r="B192" s="20" t="s">
        <v>145</v>
      </c>
      <c r="C192" s="15" t="s">
        <v>130</v>
      </c>
      <c r="D192" s="72"/>
      <c r="E192" s="72">
        <v>500</v>
      </c>
      <c r="F192" s="74"/>
      <c r="G192" s="75">
        <f t="shared" si="46"/>
        <v>0</v>
      </c>
      <c r="H192" s="74"/>
      <c r="I192" s="74"/>
      <c r="J192" s="75">
        <f t="shared" si="47"/>
        <v>0</v>
      </c>
      <c r="K192" s="74"/>
      <c r="L192" s="74"/>
      <c r="M192" s="74"/>
      <c r="N192" s="74"/>
      <c r="O192" s="74"/>
      <c r="P192" s="74"/>
      <c r="Q192" s="74"/>
      <c r="R192" s="74"/>
      <c r="S192" s="74"/>
      <c r="T192" s="74">
        <f t="shared" si="48"/>
        <v>0</v>
      </c>
      <c r="U192" s="74"/>
      <c r="V192" s="74"/>
      <c r="W192" s="74"/>
      <c r="X192" s="74"/>
      <c r="Y192" s="74"/>
      <c r="Z192" s="75">
        <f t="shared" si="35"/>
        <v>0</v>
      </c>
      <c r="AA192" s="74"/>
      <c r="AB192" s="74"/>
    </row>
    <row r="193" spans="1:28" hidden="1" outlineLevel="1" x14ac:dyDescent="0.2">
      <c r="A193" s="14" t="s">
        <v>178</v>
      </c>
      <c r="B193" s="20" t="s">
        <v>145</v>
      </c>
      <c r="C193" s="15" t="s">
        <v>130</v>
      </c>
      <c r="D193" s="72"/>
      <c r="E193" s="72">
        <v>2800</v>
      </c>
      <c r="F193" s="74"/>
      <c r="G193" s="75">
        <f t="shared" si="46"/>
        <v>0</v>
      </c>
      <c r="H193" s="74"/>
      <c r="I193" s="74"/>
      <c r="J193" s="75">
        <f t="shared" si="47"/>
        <v>0</v>
      </c>
      <c r="K193" s="74"/>
      <c r="L193" s="74"/>
      <c r="M193" s="74"/>
      <c r="N193" s="74"/>
      <c r="O193" s="74"/>
      <c r="P193" s="74"/>
      <c r="Q193" s="74"/>
      <c r="R193" s="74"/>
      <c r="S193" s="74"/>
      <c r="T193" s="74">
        <f t="shared" si="48"/>
        <v>0</v>
      </c>
      <c r="U193" s="74"/>
      <c r="V193" s="74"/>
      <c r="W193" s="74"/>
      <c r="X193" s="74"/>
      <c r="Y193" s="74"/>
      <c r="Z193" s="75">
        <f t="shared" si="35"/>
        <v>0</v>
      </c>
      <c r="AA193" s="74"/>
      <c r="AB193" s="74"/>
    </row>
    <row r="194" spans="1:28" hidden="1" outlineLevel="1" x14ac:dyDescent="0.2">
      <c r="A194" s="14" t="s">
        <v>179</v>
      </c>
      <c r="B194" s="20" t="s">
        <v>145</v>
      </c>
      <c r="C194" s="15" t="s">
        <v>130</v>
      </c>
      <c r="D194" s="72"/>
      <c r="E194" s="72">
        <v>400</v>
      </c>
      <c r="F194" s="74"/>
      <c r="G194" s="75">
        <f t="shared" si="46"/>
        <v>0</v>
      </c>
      <c r="H194" s="74"/>
      <c r="I194" s="74"/>
      <c r="J194" s="75">
        <f t="shared" si="47"/>
        <v>0</v>
      </c>
      <c r="K194" s="74"/>
      <c r="L194" s="74"/>
      <c r="M194" s="74"/>
      <c r="N194" s="74"/>
      <c r="O194" s="74"/>
      <c r="P194" s="74"/>
      <c r="Q194" s="74"/>
      <c r="R194" s="74"/>
      <c r="S194" s="74"/>
      <c r="T194" s="74">
        <f t="shared" si="48"/>
        <v>0</v>
      </c>
      <c r="U194" s="74"/>
      <c r="V194" s="74"/>
      <c r="W194" s="74"/>
      <c r="X194" s="74"/>
      <c r="Y194" s="74"/>
      <c r="Z194" s="75">
        <f t="shared" si="35"/>
        <v>0</v>
      </c>
      <c r="AA194" s="74"/>
      <c r="AB194" s="74"/>
    </row>
    <row r="195" spans="1:28" hidden="1" outlineLevel="1" x14ac:dyDescent="0.2">
      <c r="A195" s="14" t="s">
        <v>181</v>
      </c>
      <c r="B195" s="20" t="s">
        <v>145</v>
      </c>
      <c r="C195" s="15" t="s">
        <v>130</v>
      </c>
      <c r="D195" s="72"/>
      <c r="E195" s="72">
        <v>1800</v>
      </c>
      <c r="F195" s="74"/>
      <c r="G195" s="75">
        <f t="shared" si="46"/>
        <v>0</v>
      </c>
      <c r="H195" s="74"/>
      <c r="I195" s="74"/>
      <c r="J195" s="75">
        <f t="shared" si="47"/>
        <v>0</v>
      </c>
      <c r="K195" s="74"/>
      <c r="L195" s="74"/>
      <c r="M195" s="74"/>
      <c r="N195" s="74"/>
      <c r="O195" s="74"/>
      <c r="P195" s="74"/>
      <c r="Q195" s="74"/>
      <c r="R195" s="74"/>
      <c r="S195" s="74"/>
      <c r="T195" s="74">
        <f t="shared" si="48"/>
        <v>0</v>
      </c>
      <c r="U195" s="74"/>
      <c r="V195" s="74"/>
      <c r="W195" s="74"/>
      <c r="X195" s="74"/>
      <c r="Y195" s="74"/>
      <c r="Z195" s="75">
        <f t="shared" si="35"/>
        <v>0</v>
      </c>
      <c r="AA195" s="74"/>
      <c r="AB195" s="74"/>
    </row>
    <row r="196" spans="1:28" ht="24.75" hidden="1" customHeight="1" outlineLevel="1" x14ac:dyDescent="0.2">
      <c r="A196" s="14" t="s">
        <v>180</v>
      </c>
      <c r="B196" s="20" t="s">
        <v>145</v>
      </c>
      <c r="C196" s="15" t="s">
        <v>130</v>
      </c>
      <c r="D196" s="72"/>
      <c r="E196" s="72">
        <v>400</v>
      </c>
      <c r="F196" s="74"/>
      <c r="G196" s="75">
        <f t="shared" si="46"/>
        <v>0</v>
      </c>
      <c r="H196" s="74"/>
      <c r="I196" s="74"/>
      <c r="J196" s="75">
        <f t="shared" si="47"/>
        <v>0</v>
      </c>
      <c r="K196" s="74"/>
      <c r="L196" s="74"/>
      <c r="M196" s="74"/>
      <c r="N196" s="74"/>
      <c r="O196" s="74"/>
      <c r="P196" s="74"/>
      <c r="Q196" s="74"/>
      <c r="R196" s="74"/>
      <c r="S196" s="74"/>
      <c r="T196" s="74">
        <f t="shared" si="48"/>
        <v>0</v>
      </c>
      <c r="U196" s="74"/>
      <c r="V196" s="74"/>
      <c r="W196" s="74"/>
      <c r="X196" s="74"/>
      <c r="Y196" s="74"/>
      <c r="Z196" s="75">
        <f t="shared" si="35"/>
        <v>0</v>
      </c>
      <c r="AA196" s="74"/>
      <c r="AB196" s="74"/>
    </row>
    <row r="197" spans="1:28" ht="15" hidden="1" customHeight="1" outlineLevel="1" x14ac:dyDescent="0.2">
      <c r="A197" s="14" t="s">
        <v>183</v>
      </c>
      <c r="B197" s="20" t="s">
        <v>145</v>
      </c>
      <c r="C197" s="15" t="s">
        <v>130</v>
      </c>
      <c r="D197" s="72"/>
      <c r="E197" s="72">
        <v>500</v>
      </c>
      <c r="F197" s="74"/>
      <c r="G197" s="75">
        <f t="shared" si="46"/>
        <v>0</v>
      </c>
      <c r="H197" s="74"/>
      <c r="I197" s="74"/>
      <c r="J197" s="75">
        <f t="shared" si="47"/>
        <v>0</v>
      </c>
      <c r="K197" s="74"/>
      <c r="L197" s="74"/>
      <c r="M197" s="74"/>
      <c r="N197" s="74"/>
      <c r="O197" s="74"/>
      <c r="P197" s="74"/>
      <c r="Q197" s="74"/>
      <c r="R197" s="74"/>
      <c r="S197" s="74"/>
      <c r="T197" s="74">
        <f t="shared" si="48"/>
        <v>0</v>
      </c>
      <c r="U197" s="74"/>
      <c r="V197" s="74"/>
      <c r="W197" s="74"/>
      <c r="X197" s="74"/>
      <c r="Y197" s="74"/>
      <c r="Z197" s="75">
        <f t="shared" si="35"/>
        <v>0</v>
      </c>
      <c r="AA197" s="74"/>
      <c r="AB197" s="74"/>
    </row>
    <row r="198" spans="1:28" ht="14.25" hidden="1" customHeight="1" outlineLevel="1" x14ac:dyDescent="0.2">
      <c r="A198" s="14" t="s">
        <v>120</v>
      </c>
      <c r="B198" s="20" t="s">
        <v>145</v>
      </c>
      <c r="C198" s="15" t="s">
        <v>130</v>
      </c>
      <c r="D198" s="72"/>
      <c r="E198" s="72">
        <v>32000</v>
      </c>
      <c r="F198" s="74"/>
      <c r="G198" s="75"/>
      <c r="H198" s="74"/>
      <c r="I198" s="74"/>
      <c r="J198" s="75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5">
        <f t="shared" si="35"/>
        <v>0</v>
      </c>
      <c r="AA198" s="74"/>
      <c r="AB198" s="74"/>
    </row>
    <row r="199" spans="1:28" ht="12.75" customHeight="1" collapsed="1" x14ac:dyDescent="0.2">
      <c r="A199" s="14" t="s">
        <v>430</v>
      </c>
      <c r="B199" s="20" t="s">
        <v>145</v>
      </c>
      <c r="C199" s="15" t="s">
        <v>130</v>
      </c>
      <c r="D199" s="72"/>
      <c r="E199" s="72"/>
      <c r="F199" s="74"/>
      <c r="G199" s="75">
        <f t="shared" si="46"/>
        <v>0</v>
      </c>
      <c r="H199" s="74"/>
      <c r="I199" s="74"/>
      <c r="J199" s="75">
        <f t="shared" si="47"/>
        <v>0</v>
      </c>
      <c r="K199" s="74"/>
      <c r="L199" s="74"/>
      <c r="M199" s="74"/>
      <c r="N199" s="74"/>
      <c r="O199" s="74"/>
      <c r="P199" s="74"/>
      <c r="Q199" s="74"/>
      <c r="R199" s="74"/>
      <c r="S199" s="74"/>
      <c r="T199" s="74">
        <f t="shared" si="48"/>
        <v>0</v>
      </c>
      <c r="U199" s="74"/>
      <c r="V199" s="74"/>
      <c r="W199" s="74"/>
      <c r="X199" s="74"/>
      <c r="Y199" s="74"/>
      <c r="Z199" s="75">
        <f t="shared" ref="Z199:Z263" si="50">SUM(AA199:AB199)</f>
        <v>0</v>
      </c>
      <c r="AA199" s="74"/>
      <c r="AB199" s="74"/>
    </row>
    <row r="200" spans="1:28" ht="28.5" customHeight="1" x14ac:dyDescent="0.2">
      <c r="A200" s="14" t="s">
        <v>114</v>
      </c>
      <c r="B200" s="20" t="s">
        <v>145</v>
      </c>
      <c r="C200" s="15" t="s">
        <v>130</v>
      </c>
      <c r="D200" s="72"/>
      <c r="E200" s="72">
        <v>28884.799999999999</v>
      </c>
      <c r="F200" s="74"/>
      <c r="G200" s="75">
        <f>SUM(I200+H200)</f>
        <v>20916.400000000001</v>
      </c>
      <c r="H200" s="74">
        <v>4184</v>
      </c>
      <c r="I200" s="74">
        <v>16732.400000000001</v>
      </c>
      <c r="J200" s="75">
        <f t="shared" si="47"/>
        <v>26655</v>
      </c>
      <c r="K200" s="74">
        <v>8543</v>
      </c>
      <c r="L200" s="74"/>
      <c r="M200" s="74"/>
      <c r="N200" s="74"/>
      <c r="O200" s="74"/>
      <c r="P200" s="74"/>
      <c r="Q200" s="74"/>
      <c r="R200" s="74"/>
      <c r="S200" s="74"/>
      <c r="T200" s="74">
        <v>18112</v>
      </c>
      <c r="U200" s="74"/>
      <c r="V200" s="74"/>
      <c r="W200" s="74"/>
      <c r="X200" s="74"/>
      <c r="Y200" s="74"/>
      <c r="Z200" s="75">
        <f t="shared" si="50"/>
        <v>21402</v>
      </c>
      <c r="AA200" s="117">
        <v>3290</v>
      </c>
      <c r="AB200" s="74">
        <v>18112</v>
      </c>
    </row>
    <row r="201" spans="1:28" ht="51" x14ac:dyDescent="0.2">
      <c r="A201" s="27" t="s">
        <v>362</v>
      </c>
      <c r="B201" s="20" t="s">
        <v>145</v>
      </c>
      <c r="C201" s="15" t="s">
        <v>130</v>
      </c>
      <c r="D201" s="72">
        <v>1669.2</v>
      </c>
      <c r="E201" s="72">
        <v>93564.5</v>
      </c>
      <c r="F201" s="74"/>
      <c r="G201" s="75">
        <f>SUM(I201+H201)</f>
        <v>0</v>
      </c>
      <c r="H201" s="74"/>
      <c r="I201" s="74"/>
      <c r="J201" s="75">
        <f>SUM(K201+T201)</f>
        <v>21330</v>
      </c>
      <c r="K201" s="74">
        <v>21330</v>
      </c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5">
        <f t="shared" si="50"/>
        <v>21330</v>
      </c>
      <c r="AA201" s="74">
        <v>21330</v>
      </c>
      <c r="AB201" s="74"/>
    </row>
    <row r="202" spans="1:28" s="48" customFormat="1" ht="25.5" x14ac:dyDescent="0.2">
      <c r="A202" s="178" t="s">
        <v>473</v>
      </c>
      <c r="B202" s="61" t="s">
        <v>145</v>
      </c>
      <c r="C202" s="184" t="s">
        <v>130</v>
      </c>
      <c r="D202" s="77">
        <f t="shared" ref="D202:I202" si="51">D203+D204+D205+D206+D207+D208+D209+D210+D211+D212+D213+D214</f>
        <v>0</v>
      </c>
      <c r="E202" s="77">
        <f t="shared" si="51"/>
        <v>0</v>
      </c>
      <c r="F202" s="77">
        <f t="shared" si="51"/>
        <v>0</v>
      </c>
      <c r="G202" s="78">
        <f t="shared" si="51"/>
        <v>0</v>
      </c>
      <c r="H202" s="77">
        <f t="shared" si="51"/>
        <v>0</v>
      </c>
      <c r="I202" s="77">
        <f t="shared" si="51"/>
        <v>0</v>
      </c>
      <c r="J202" s="154">
        <f>SUM(K202+T202)</f>
        <v>23983.199999999997</v>
      </c>
      <c r="K202" s="77">
        <f>K203+K204+K205+K206+K207+K208+K209+K210+K211+K212+K213+K214</f>
        <v>20167.099999999995</v>
      </c>
      <c r="L202" s="77">
        <f>L203+L204+L205+L206+L207+L208+L209+L210+L211+L212+L213+L214</f>
        <v>15035.3</v>
      </c>
      <c r="M202" s="77">
        <f>M203+M204+M205+M206+M207+M208+M209+M210+M211+M212+M213+M214</f>
        <v>142.30000000000001</v>
      </c>
      <c r="N202" s="77">
        <f>N203+N204+N205+N206+N207+N208+N209+N210+N211+N212+N213+N214</f>
        <v>100</v>
      </c>
      <c r="O202" s="77">
        <f>O203+O204+O205+O206+O207+O208+O209+O210+O211+O212+O213+O214</f>
        <v>0</v>
      </c>
      <c r="P202" s="77"/>
      <c r="Q202" s="77"/>
      <c r="R202" s="77">
        <f>R203+R204+R205+R206+R207+R208+R209+R210+R211+R212+R213+R214</f>
        <v>4889.5</v>
      </c>
      <c r="S202" s="77"/>
      <c r="T202" s="95">
        <f t="shared" si="48"/>
        <v>3816.1000000000004</v>
      </c>
      <c r="U202" s="77"/>
      <c r="V202" s="77">
        <f>SUM(V203:V215)</f>
        <v>2529.0000000000005</v>
      </c>
      <c r="W202" s="77">
        <f>SUM(W203:W215)</f>
        <v>1287.1000000000001</v>
      </c>
      <c r="X202" s="77"/>
      <c r="Y202" s="77"/>
      <c r="Z202" s="96">
        <f t="shared" si="50"/>
        <v>16316.1</v>
      </c>
      <c r="AA202" s="77">
        <f>AA203+AA204+AA205+AA206+AA207+AA208+AA209+AA210+AA211+AA212+AA213+AA214</f>
        <v>12500</v>
      </c>
      <c r="AB202" s="77">
        <f>SUM(AB203+AB204+AB205+AB206+AB208+AB209+AB210+AB211+AB212+AB213+AB214+AB215)</f>
        <v>3816.1</v>
      </c>
    </row>
    <row r="203" spans="1:28" outlineLevel="1" x14ac:dyDescent="0.2">
      <c r="A203" s="14" t="s">
        <v>445</v>
      </c>
      <c r="B203" s="20" t="s">
        <v>145</v>
      </c>
      <c r="C203" s="15" t="s">
        <v>130</v>
      </c>
      <c r="D203" s="72"/>
      <c r="E203" s="72"/>
      <c r="F203" s="74"/>
      <c r="G203" s="75"/>
      <c r="H203" s="74"/>
      <c r="I203" s="74"/>
      <c r="J203" s="75">
        <f t="shared" ref="J203:J215" si="52">SUM(K203+T203)</f>
        <v>3540.5</v>
      </c>
      <c r="K203" s="74">
        <f>L203+M203+N203+O203+R203</f>
        <v>2187.1</v>
      </c>
      <c r="L203" s="74">
        <v>1446.1</v>
      </c>
      <c r="M203" s="74">
        <v>5</v>
      </c>
      <c r="N203" s="74">
        <v>100</v>
      </c>
      <c r="O203" s="74"/>
      <c r="P203" s="74"/>
      <c r="Q203" s="74"/>
      <c r="R203" s="74">
        <v>636</v>
      </c>
      <c r="S203" s="74"/>
      <c r="T203" s="74">
        <f t="shared" si="48"/>
        <v>1353.4</v>
      </c>
      <c r="U203" s="74"/>
      <c r="V203" s="74">
        <v>1264.5</v>
      </c>
      <c r="W203" s="74">
        <v>88.9</v>
      </c>
      <c r="X203" s="74"/>
      <c r="Y203" s="74"/>
      <c r="Z203" s="75">
        <f t="shared" si="50"/>
        <v>2853.4</v>
      </c>
      <c r="AA203" s="74">
        <v>1500</v>
      </c>
      <c r="AB203" s="74">
        <v>1353.4</v>
      </c>
    </row>
    <row r="204" spans="1:28" outlineLevel="1" x14ac:dyDescent="0.2">
      <c r="A204" s="14" t="s">
        <v>446</v>
      </c>
      <c r="B204" s="20" t="s">
        <v>145</v>
      </c>
      <c r="C204" s="15" t="s">
        <v>130</v>
      </c>
      <c r="D204" s="72"/>
      <c r="E204" s="72"/>
      <c r="F204" s="74"/>
      <c r="G204" s="75"/>
      <c r="H204" s="74"/>
      <c r="I204" s="74"/>
      <c r="J204" s="75">
        <f t="shared" si="52"/>
        <v>1940.1999999999998</v>
      </c>
      <c r="K204" s="74">
        <f t="shared" ref="K204:K213" si="53">L204+M204+N204+O204+R204</f>
        <v>1829.1</v>
      </c>
      <c r="L204" s="74">
        <v>1166.0999999999999</v>
      </c>
      <c r="M204" s="74">
        <v>15</v>
      </c>
      <c r="N204" s="74"/>
      <c r="O204" s="74"/>
      <c r="P204" s="74"/>
      <c r="Q204" s="74"/>
      <c r="R204" s="74">
        <v>648</v>
      </c>
      <c r="S204" s="74"/>
      <c r="T204" s="74">
        <f t="shared" si="48"/>
        <v>111.1</v>
      </c>
      <c r="U204" s="74"/>
      <c r="V204" s="74"/>
      <c r="W204" s="74">
        <v>111.1</v>
      </c>
      <c r="X204" s="74"/>
      <c r="Y204" s="74"/>
      <c r="Z204" s="75">
        <f t="shared" si="50"/>
        <v>1061.0999999999999</v>
      </c>
      <c r="AA204" s="74">
        <v>950</v>
      </c>
      <c r="AB204" s="74">
        <v>111.1</v>
      </c>
    </row>
    <row r="205" spans="1:28" outlineLevel="1" x14ac:dyDescent="0.2">
      <c r="A205" s="14" t="s">
        <v>447</v>
      </c>
      <c r="B205" s="20" t="s">
        <v>145</v>
      </c>
      <c r="C205" s="15" t="s">
        <v>130</v>
      </c>
      <c r="D205" s="72"/>
      <c r="E205" s="72"/>
      <c r="F205" s="74"/>
      <c r="G205" s="75"/>
      <c r="H205" s="74"/>
      <c r="I205" s="74"/>
      <c r="J205" s="75">
        <f t="shared" si="52"/>
        <v>1610.3999999999999</v>
      </c>
      <c r="K205" s="74">
        <f t="shared" si="53"/>
        <v>1382.1</v>
      </c>
      <c r="L205" s="74">
        <v>1117.0999999999999</v>
      </c>
      <c r="M205" s="74"/>
      <c r="N205" s="74"/>
      <c r="O205" s="74"/>
      <c r="P205" s="74"/>
      <c r="Q205" s="74"/>
      <c r="R205" s="74">
        <v>265</v>
      </c>
      <c r="S205" s="74"/>
      <c r="T205" s="74">
        <f t="shared" si="48"/>
        <v>228.3</v>
      </c>
      <c r="U205" s="74"/>
      <c r="V205" s="74">
        <v>126.5</v>
      </c>
      <c r="W205" s="74">
        <v>101.8</v>
      </c>
      <c r="X205" s="74"/>
      <c r="Y205" s="74"/>
      <c r="Z205" s="75">
        <f t="shared" si="50"/>
        <v>1178.3</v>
      </c>
      <c r="AA205" s="74">
        <v>950</v>
      </c>
      <c r="AB205" s="74">
        <v>228.3</v>
      </c>
    </row>
    <row r="206" spans="1:28" outlineLevel="1" x14ac:dyDescent="0.2">
      <c r="A206" s="14" t="s">
        <v>448</v>
      </c>
      <c r="B206" s="20" t="s">
        <v>145</v>
      </c>
      <c r="C206" s="15" t="s">
        <v>130</v>
      </c>
      <c r="D206" s="72"/>
      <c r="E206" s="72"/>
      <c r="F206" s="74"/>
      <c r="G206" s="75"/>
      <c r="H206" s="74"/>
      <c r="I206" s="74"/>
      <c r="J206" s="75">
        <f t="shared" si="52"/>
        <v>1878.8000000000002</v>
      </c>
      <c r="K206" s="74">
        <f t="shared" si="53"/>
        <v>1527.7</v>
      </c>
      <c r="L206" s="74">
        <v>1305.2</v>
      </c>
      <c r="M206" s="74">
        <v>7.5</v>
      </c>
      <c r="N206" s="74"/>
      <c r="O206" s="74"/>
      <c r="P206" s="74"/>
      <c r="Q206" s="74"/>
      <c r="R206" s="74">
        <v>215</v>
      </c>
      <c r="S206" s="74"/>
      <c r="T206" s="74">
        <f t="shared" si="48"/>
        <v>351.1</v>
      </c>
      <c r="U206" s="74"/>
      <c r="V206" s="74">
        <v>252.9</v>
      </c>
      <c r="W206" s="74">
        <v>98.2</v>
      </c>
      <c r="X206" s="74"/>
      <c r="Y206" s="74"/>
      <c r="Z206" s="75">
        <f t="shared" si="50"/>
        <v>1451.1</v>
      </c>
      <c r="AA206" s="74">
        <v>1100</v>
      </c>
      <c r="AB206" s="74">
        <v>351.1</v>
      </c>
    </row>
    <row r="207" spans="1:28" outlineLevel="1" x14ac:dyDescent="0.2">
      <c r="A207" s="14" t="s">
        <v>449</v>
      </c>
      <c r="B207" s="20" t="s">
        <v>145</v>
      </c>
      <c r="C207" s="15" t="s">
        <v>130</v>
      </c>
      <c r="D207" s="72"/>
      <c r="E207" s="72"/>
      <c r="F207" s="74"/>
      <c r="G207" s="75"/>
      <c r="H207" s="74"/>
      <c r="I207" s="74"/>
      <c r="J207" s="75">
        <f t="shared" si="52"/>
        <v>0</v>
      </c>
      <c r="K207" s="74">
        <f t="shared" si="53"/>
        <v>0</v>
      </c>
      <c r="L207" s="74">
        <v>0</v>
      </c>
      <c r="M207" s="74"/>
      <c r="N207" s="74"/>
      <c r="O207" s="74"/>
      <c r="P207" s="74"/>
      <c r="Q207" s="74"/>
      <c r="R207" s="74"/>
      <c r="S207" s="74"/>
      <c r="T207" s="74">
        <f t="shared" si="48"/>
        <v>0</v>
      </c>
      <c r="U207" s="74"/>
      <c r="V207" s="74"/>
      <c r="W207" s="74"/>
      <c r="X207" s="74"/>
      <c r="Y207" s="74"/>
      <c r="Z207" s="75">
        <f t="shared" si="50"/>
        <v>50</v>
      </c>
      <c r="AA207" s="74">
        <v>50</v>
      </c>
      <c r="AB207" s="74"/>
    </row>
    <row r="208" spans="1:28" outlineLevel="1" x14ac:dyDescent="0.2">
      <c r="A208" s="14" t="s">
        <v>450</v>
      </c>
      <c r="B208" s="20" t="s">
        <v>145</v>
      </c>
      <c r="C208" s="15" t="s">
        <v>130</v>
      </c>
      <c r="D208" s="72"/>
      <c r="E208" s="72"/>
      <c r="F208" s="74"/>
      <c r="G208" s="75"/>
      <c r="H208" s="74"/>
      <c r="I208" s="74"/>
      <c r="J208" s="75">
        <f t="shared" si="52"/>
        <v>3759.4</v>
      </c>
      <c r="K208" s="74">
        <f t="shared" si="53"/>
        <v>3036.4</v>
      </c>
      <c r="L208" s="74">
        <v>2715.4</v>
      </c>
      <c r="M208" s="74">
        <v>12</v>
      </c>
      <c r="N208" s="74"/>
      <c r="O208" s="74"/>
      <c r="P208" s="74"/>
      <c r="Q208" s="74"/>
      <c r="R208" s="74">
        <v>309</v>
      </c>
      <c r="S208" s="74"/>
      <c r="T208" s="74">
        <f t="shared" si="48"/>
        <v>723</v>
      </c>
      <c r="U208" s="74"/>
      <c r="V208" s="74">
        <v>505.8</v>
      </c>
      <c r="W208" s="74">
        <v>217.2</v>
      </c>
      <c r="X208" s="74"/>
      <c r="Y208" s="74"/>
      <c r="Z208" s="75">
        <f t="shared" si="50"/>
        <v>2923</v>
      </c>
      <c r="AA208" s="74">
        <v>2200</v>
      </c>
      <c r="AB208" s="74">
        <v>723</v>
      </c>
    </row>
    <row r="209" spans="1:28" outlineLevel="1" x14ac:dyDescent="0.2">
      <c r="A209" s="14" t="s">
        <v>451</v>
      </c>
      <c r="B209" s="20" t="s">
        <v>145</v>
      </c>
      <c r="C209" s="15" t="s">
        <v>130</v>
      </c>
      <c r="D209" s="72"/>
      <c r="E209" s="72"/>
      <c r="F209" s="74"/>
      <c r="G209" s="75"/>
      <c r="H209" s="74"/>
      <c r="I209" s="74"/>
      <c r="J209" s="75">
        <f t="shared" si="52"/>
        <v>2173.2999999999997</v>
      </c>
      <c r="K209" s="74">
        <f t="shared" si="53"/>
        <v>2064.6999999999998</v>
      </c>
      <c r="L209" s="74">
        <v>878.2</v>
      </c>
      <c r="M209" s="74">
        <v>10</v>
      </c>
      <c r="N209" s="74"/>
      <c r="O209" s="74"/>
      <c r="P209" s="74"/>
      <c r="Q209" s="74"/>
      <c r="R209" s="74">
        <v>1176.5</v>
      </c>
      <c r="S209" s="74"/>
      <c r="T209" s="74">
        <f t="shared" si="48"/>
        <v>108.6</v>
      </c>
      <c r="U209" s="74"/>
      <c r="V209" s="74"/>
      <c r="W209" s="74">
        <v>108.6</v>
      </c>
      <c r="X209" s="74"/>
      <c r="Y209" s="74"/>
      <c r="Z209" s="75">
        <f t="shared" si="50"/>
        <v>808.6</v>
      </c>
      <c r="AA209" s="74">
        <v>700</v>
      </c>
      <c r="AB209" s="74">
        <v>108.6</v>
      </c>
    </row>
    <row r="210" spans="1:28" outlineLevel="1" x14ac:dyDescent="0.2">
      <c r="A210" s="14" t="s">
        <v>452</v>
      </c>
      <c r="B210" s="20" t="s">
        <v>145</v>
      </c>
      <c r="C210" s="15" t="s">
        <v>130</v>
      </c>
      <c r="D210" s="72"/>
      <c r="E210" s="72"/>
      <c r="F210" s="74"/>
      <c r="G210" s="75"/>
      <c r="H210" s="74"/>
      <c r="I210" s="74"/>
      <c r="J210" s="75">
        <f t="shared" si="52"/>
        <v>1709.4</v>
      </c>
      <c r="K210" s="74">
        <f t="shared" si="53"/>
        <v>1445.4</v>
      </c>
      <c r="L210" s="74">
        <v>1150.4000000000001</v>
      </c>
      <c r="M210" s="74"/>
      <c r="N210" s="74"/>
      <c r="O210" s="74"/>
      <c r="P210" s="74"/>
      <c r="Q210" s="74"/>
      <c r="R210" s="74">
        <v>295</v>
      </c>
      <c r="S210" s="74"/>
      <c r="T210" s="74">
        <f t="shared" si="48"/>
        <v>264</v>
      </c>
      <c r="U210" s="74"/>
      <c r="V210" s="74">
        <v>126.5</v>
      </c>
      <c r="W210" s="74">
        <v>137.5</v>
      </c>
      <c r="X210" s="74"/>
      <c r="Y210" s="74"/>
      <c r="Z210" s="75">
        <f t="shared" si="50"/>
        <v>1214</v>
      </c>
      <c r="AA210" s="74">
        <v>950</v>
      </c>
      <c r="AB210" s="74">
        <v>264</v>
      </c>
    </row>
    <row r="211" spans="1:28" outlineLevel="1" x14ac:dyDescent="0.2">
      <c r="A211" s="14" t="s">
        <v>453</v>
      </c>
      <c r="B211" s="20" t="s">
        <v>145</v>
      </c>
      <c r="C211" s="15" t="s">
        <v>130</v>
      </c>
      <c r="D211" s="72"/>
      <c r="E211" s="72"/>
      <c r="F211" s="74"/>
      <c r="G211" s="75"/>
      <c r="H211" s="74"/>
      <c r="I211" s="74"/>
      <c r="J211" s="75">
        <f t="shared" si="52"/>
        <v>2525.1999999999998</v>
      </c>
      <c r="K211" s="74">
        <f t="shared" si="53"/>
        <v>2287.6999999999998</v>
      </c>
      <c r="L211" s="74">
        <v>1712.7</v>
      </c>
      <c r="M211" s="74"/>
      <c r="N211" s="74"/>
      <c r="O211" s="74"/>
      <c r="P211" s="74"/>
      <c r="Q211" s="74"/>
      <c r="R211" s="74">
        <v>575</v>
      </c>
      <c r="S211" s="74"/>
      <c r="T211" s="74">
        <f t="shared" si="48"/>
        <v>237.5</v>
      </c>
      <c r="U211" s="74"/>
      <c r="V211" s="74">
        <v>126.4</v>
      </c>
      <c r="W211" s="74">
        <v>111.1</v>
      </c>
      <c r="X211" s="74"/>
      <c r="Y211" s="74"/>
      <c r="Z211" s="75">
        <f t="shared" si="50"/>
        <v>1437.5</v>
      </c>
      <c r="AA211" s="74">
        <v>1200</v>
      </c>
      <c r="AB211" s="74">
        <v>237.5</v>
      </c>
    </row>
    <row r="212" spans="1:28" outlineLevel="1" x14ac:dyDescent="0.2">
      <c r="A212" s="14" t="s">
        <v>454</v>
      </c>
      <c r="B212" s="20" t="s">
        <v>145</v>
      </c>
      <c r="C212" s="15" t="s">
        <v>130</v>
      </c>
      <c r="D212" s="72"/>
      <c r="E212" s="72"/>
      <c r="F212" s="74"/>
      <c r="G212" s="75"/>
      <c r="H212" s="74"/>
      <c r="I212" s="74"/>
      <c r="J212" s="75">
        <f t="shared" si="52"/>
        <v>1439.1</v>
      </c>
      <c r="K212" s="74">
        <f t="shared" si="53"/>
        <v>1383.3</v>
      </c>
      <c r="L212" s="74">
        <v>1043.3</v>
      </c>
      <c r="M212" s="74">
        <v>75</v>
      </c>
      <c r="N212" s="74"/>
      <c r="O212" s="74"/>
      <c r="P212" s="74"/>
      <c r="Q212" s="74"/>
      <c r="R212" s="74">
        <v>265</v>
      </c>
      <c r="S212" s="74"/>
      <c r="T212" s="74">
        <f t="shared" si="48"/>
        <v>55.8</v>
      </c>
      <c r="U212" s="74"/>
      <c r="V212" s="74"/>
      <c r="W212" s="74">
        <v>55.8</v>
      </c>
      <c r="X212" s="74"/>
      <c r="Y212" s="74"/>
      <c r="Z212" s="75">
        <f t="shared" si="50"/>
        <v>955.8</v>
      </c>
      <c r="AA212" s="74">
        <v>900</v>
      </c>
      <c r="AB212" s="74">
        <v>55.8</v>
      </c>
    </row>
    <row r="213" spans="1:28" outlineLevel="1" x14ac:dyDescent="0.2">
      <c r="A213" s="14" t="s">
        <v>455</v>
      </c>
      <c r="B213" s="20" t="s">
        <v>145</v>
      </c>
      <c r="C213" s="15" t="s">
        <v>130</v>
      </c>
      <c r="D213" s="72"/>
      <c r="E213" s="72"/>
      <c r="F213" s="74"/>
      <c r="G213" s="75"/>
      <c r="H213" s="74"/>
      <c r="I213" s="74"/>
      <c r="J213" s="75">
        <f t="shared" si="52"/>
        <v>1681.5</v>
      </c>
      <c r="K213" s="74">
        <f t="shared" si="53"/>
        <v>1552.3</v>
      </c>
      <c r="L213" s="74">
        <v>1442.3</v>
      </c>
      <c r="M213" s="74">
        <v>10</v>
      </c>
      <c r="N213" s="74"/>
      <c r="O213" s="74"/>
      <c r="P213" s="74"/>
      <c r="Q213" s="74"/>
      <c r="R213" s="74">
        <v>100</v>
      </c>
      <c r="S213" s="74"/>
      <c r="T213" s="74">
        <f t="shared" si="48"/>
        <v>129.19999999999999</v>
      </c>
      <c r="U213" s="74"/>
      <c r="V213" s="74"/>
      <c r="W213" s="74">
        <v>129.19999999999999</v>
      </c>
      <c r="X213" s="74"/>
      <c r="Y213" s="74"/>
      <c r="Z213" s="75">
        <f t="shared" si="50"/>
        <v>1229.2</v>
      </c>
      <c r="AA213" s="74">
        <v>1100</v>
      </c>
      <c r="AB213" s="74">
        <v>129.19999999999999</v>
      </c>
    </row>
    <row r="214" spans="1:28" outlineLevel="1" x14ac:dyDescent="0.2">
      <c r="A214" s="14" t="s">
        <v>456</v>
      </c>
      <c r="B214" s="20" t="s">
        <v>145</v>
      </c>
      <c r="C214" s="15" t="s">
        <v>130</v>
      </c>
      <c r="D214" s="72"/>
      <c r="E214" s="72"/>
      <c r="F214" s="74"/>
      <c r="G214" s="75"/>
      <c r="H214" s="74"/>
      <c r="I214" s="74"/>
      <c r="J214" s="75">
        <f t="shared" si="52"/>
        <v>1599</v>
      </c>
      <c r="K214" s="74">
        <f>L214+M214+N214+O214+R214</f>
        <v>1471.3</v>
      </c>
      <c r="L214" s="74">
        <v>1058.5</v>
      </c>
      <c r="M214" s="74">
        <v>7.8</v>
      </c>
      <c r="N214" s="74"/>
      <c r="O214" s="74"/>
      <c r="P214" s="74"/>
      <c r="Q214" s="74"/>
      <c r="R214" s="74">
        <v>405</v>
      </c>
      <c r="S214" s="74"/>
      <c r="T214" s="74">
        <f t="shared" si="48"/>
        <v>127.7</v>
      </c>
      <c r="U214" s="74"/>
      <c r="V214" s="74"/>
      <c r="W214" s="74">
        <v>127.7</v>
      </c>
      <c r="X214" s="74"/>
      <c r="Y214" s="74"/>
      <c r="Z214" s="75">
        <f t="shared" si="50"/>
        <v>1027.7</v>
      </c>
      <c r="AA214" s="74">
        <v>900</v>
      </c>
      <c r="AB214" s="74">
        <v>127.7</v>
      </c>
    </row>
    <row r="215" spans="1:28" ht="25.5" outlineLevel="1" x14ac:dyDescent="0.2">
      <c r="A215" s="14" t="s">
        <v>97</v>
      </c>
      <c r="B215" s="20" t="s">
        <v>145</v>
      </c>
      <c r="C215" s="15" t="s">
        <v>130</v>
      </c>
      <c r="D215" s="72"/>
      <c r="E215" s="72"/>
      <c r="F215" s="74"/>
      <c r="G215" s="75"/>
      <c r="H215" s="74"/>
      <c r="I215" s="74"/>
      <c r="J215" s="75">
        <f t="shared" si="52"/>
        <v>126.4</v>
      </c>
      <c r="K215" s="74"/>
      <c r="L215" s="74"/>
      <c r="M215" s="74"/>
      <c r="N215" s="74"/>
      <c r="O215" s="74"/>
      <c r="P215" s="74"/>
      <c r="Q215" s="74"/>
      <c r="R215" s="74"/>
      <c r="S215" s="74"/>
      <c r="T215" s="74">
        <f t="shared" si="48"/>
        <v>126.4</v>
      </c>
      <c r="U215" s="74"/>
      <c r="V215" s="74">
        <v>126.4</v>
      </c>
      <c r="W215" s="74"/>
      <c r="X215" s="74"/>
      <c r="Y215" s="74"/>
      <c r="Z215" s="75">
        <f t="shared" si="50"/>
        <v>126.4</v>
      </c>
      <c r="AA215" s="74"/>
      <c r="AB215" s="74">
        <v>126.4</v>
      </c>
    </row>
    <row r="216" spans="1:28" ht="38.25" outlineLevel="1" x14ac:dyDescent="0.2">
      <c r="A216" s="40" t="s">
        <v>38</v>
      </c>
      <c r="B216" s="20"/>
      <c r="C216" s="15"/>
      <c r="D216" s="72"/>
      <c r="E216" s="72"/>
      <c r="F216" s="74"/>
      <c r="G216" s="75"/>
      <c r="H216" s="74"/>
      <c r="I216" s="74"/>
      <c r="J216" s="75"/>
      <c r="K216" s="74">
        <v>3028.4</v>
      </c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5"/>
      <c r="AA216" s="74">
        <v>3028.4</v>
      </c>
      <c r="AB216" s="74"/>
    </row>
    <row r="217" spans="1:28" ht="18" customHeight="1" x14ac:dyDescent="0.2">
      <c r="A217" s="12" t="s">
        <v>227</v>
      </c>
      <c r="B217" s="21" t="s">
        <v>145</v>
      </c>
      <c r="C217" s="13" t="s">
        <v>132</v>
      </c>
      <c r="D217" s="86">
        <f>SUM(D218+D228+D234+D242+D252+D263+D264+D260+D261+D266+D275+D279+D283)</f>
        <v>898870.3</v>
      </c>
      <c r="E217" s="86">
        <f>SUM(E218+E228+E234+E238+E242+E252+E261+E263+E264+E265)</f>
        <v>820646.2</v>
      </c>
      <c r="F217" s="86">
        <f>SUM(F218+F228+F234+F242+F252+F263+F264+F260+F261+F266+F275+F279+F283)</f>
        <v>0</v>
      </c>
      <c r="G217" s="87">
        <f>SUM(G218+G228+G234+G238+G242+G252+G263+G264+G260+G261+G266+G275+G279+G283)</f>
        <v>917935.7</v>
      </c>
      <c r="H217" s="86">
        <f>SUM(H218+H228+H234+H238+H242+H252+H263+H264+H260+H261+H266+H275+H279+H283)</f>
        <v>216136.59999999998</v>
      </c>
      <c r="I217" s="86">
        <f>SUM(I218+I228+I234+I242+I252+I263+I264+I260+I261+I266+I275+I279+I283)</f>
        <v>701799.1</v>
      </c>
      <c r="J217" s="87">
        <f>SUM(J218+J228+J234+J238+J242+J252+J263+J264+J260+J261+J266+J275+J279+J283)</f>
        <v>907300.50000000012</v>
      </c>
      <c r="K217" s="86">
        <f>SUM(K218+K228+K234+K238+K242+K252+K263+K264+K260+K261+K266+K275+K279+K283+K284)</f>
        <v>287004.69999999995</v>
      </c>
      <c r="L217" s="86">
        <f t="shared" ref="L217:T217" si="54">SUM(L218+L228+L234+L238+L242+L252+L263+L264+L260+L261+L266+L275+L279+L283+L284)</f>
        <v>21895.7</v>
      </c>
      <c r="M217" s="86">
        <f t="shared" si="54"/>
        <v>991.2</v>
      </c>
      <c r="N217" s="86">
        <f t="shared" si="54"/>
        <v>1500.3</v>
      </c>
      <c r="O217" s="86">
        <f t="shared" si="54"/>
        <v>2326.3000000000002</v>
      </c>
      <c r="P217" s="86">
        <f t="shared" si="54"/>
        <v>0</v>
      </c>
      <c r="Q217" s="86">
        <f t="shared" si="54"/>
        <v>0</v>
      </c>
      <c r="R217" s="86">
        <f t="shared" si="54"/>
        <v>40855.5</v>
      </c>
      <c r="S217" s="86">
        <f t="shared" si="54"/>
        <v>0</v>
      </c>
      <c r="T217" s="86">
        <f t="shared" si="54"/>
        <v>620295.80000000005</v>
      </c>
      <c r="U217" s="86">
        <f>SUM(U218+U228)</f>
        <v>617231.89999999991</v>
      </c>
      <c r="V217" s="86">
        <f>SUM(V218+V228+V234+V242+V252+V263+V264+V260+V261+V266+V275+V279+V283)</f>
        <v>0</v>
      </c>
      <c r="W217" s="86">
        <f>SUM(W218+W228+W234+W242+W252+W263+W264+W260+W261+W266+W275+W279+W283)</f>
        <v>118.9</v>
      </c>
      <c r="X217" s="86">
        <f>SUM(X218+X228+X234+X242+X252+X263+X264+X260+X261+X266+X275+X279+X283)</f>
        <v>1066</v>
      </c>
      <c r="Y217" s="86">
        <f>SUM(Y218+Y228+Y234+Y242+Y252+Y263+Y264+Y260+Y261+Y266+Y275+Y279+Y283)</f>
        <v>1879</v>
      </c>
      <c r="Z217" s="75">
        <f t="shared" si="50"/>
        <v>848156.4</v>
      </c>
      <c r="AA217" s="86">
        <f>SUM(AA218+AA228+AA234+AA238+AA266+AA275+AA279)</f>
        <v>227860.6</v>
      </c>
      <c r="AB217" s="86">
        <f>SUM(AB218+AB228+AB234+AB238+AB242+AB252+AB263+AB264+AB260+AB261+AB266+AB275+AB279+AB283+AB284)</f>
        <v>620295.80000000005</v>
      </c>
    </row>
    <row r="218" spans="1:28" s="18" customFormat="1" ht="29.25" customHeight="1" x14ac:dyDescent="0.2">
      <c r="A218" s="57" t="s">
        <v>478</v>
      </c>
      <c r="B218" s="183"/>
      <c r="C218" s="56"/>
      <c r="D218" s="155">
        <f t="shared" ref="D218:T218" si="55">SUM(D219+D220+D221+D222+D223+D224+D225+D226+D227)</f>
        <v>578044.6</v>
      </c>
      <c r="E218" s="155">
        <f t="shared" si="55"/>
        <v>596353.4</v>
      </c>
      <c r="F218" s="155">
        <f t="shared" si="55"/>
        <v>0</v>
      </c>
      <c r="G218" s="154">
        <f t="shared" si="55"/>
        <v>72433.799999999988</v>
      </c>
      <c r="H218" s="155">
        <f t="shared" si="55"/>
        <v>72433.799999999988</v>
      </c>
      <c r="I218" s="155">
        <f t="shared" si="55"/>
        <v>0</v>
      </c>
      <c r="J218" s="154">
        <f>SUM(J219+J220+J221+J222+J223+J224+J225+J226+J227+J284)</f>
        <v>660639.70000000007</v>
      </c>
      <c r="K218" s="155">
        <f t="shared" si="55"/>
        <v>73453.7</v>
      </c>
      <c r="L218" s="155">
        <f t="shared" si="55"/>
        <v>0</v>
      </c>
      <c r="M218" s="155">
        <f t="shared" si="55"/>
        <v>0</v>
      </c>
      <c r="N218" s="155">
        <f t="shared" si="55"/>
        <v>0</v>
      </c>
      <c r="O218" s="155">
        <f t="shared" si="55"/>
        <v>0</v>
      </c>
      <c r="P218" s="155">
        <f t="shared" si="55"/>
        <v>0</v>
      </c>
      <c r="Q218" s="155">
        <f t="shared" si="55"/>
        <v>0</v>
      </c>
      <c r="R218" s="155">
        <f t="shared" si="55"/>
        <v>0</v>
      </c>
      <c r="S218" s="155">
        <f t="shared" si="55"/>
        <v>0</v>
      </c>
      <c r="T218" s="155">
        <f t="shared" si="55"/>
        <v>584928</v>
      </c>
      <c r="U218" s="155">
        <f>SUM(U219+U220+U221+U222+U223+U224+U225+U226+U227)</f>
        <v>582222.79999999993</v>
      </c>
      <c r="V218" s="155">
        <f>SUM(V219+V220+V221+V222+V223+V224+V225+V226+V227)</f>
        <v>0</v>
      </c>
      <c r="W218" s="155">
        <f>SUM(W219+W220+W221+W222+W223+W224+W225+W226+W227)</f>
        <v>0</v>
      </c>
      <c r="X218" s="155">
        <f>SUM(X219+X220+X221+X222+X223+X224+X225+X226+X227)</f>
        <v>826.2</v>
      </c>
      <c r="Y218" s="155">
        <f>SUM(Y219+Y220+Y221+Y222+Y223+Y224+Y225+Y226+Y227)</f>
        <v>1879</v>
      </c>
      <c r="Z218" s="96">
        <f t="shared" si="50"/>
        <v>645709.30000000005</v>
      </c>
      <c r="AA218" s="155">
        <f>SUM(AA219+AA220+AA221+AA222+AA223+AA224+AA225+AA226+AA227)</f>
        <v>60781.3</v>
      </c>
      <c r="AB218" s="155">
        <f>SUM(AB219+AB220+AB221+AB222+AB223+AB224+AB225+AB226+AB227)</f>
        <v>584928</v>
      </c>
    </row>
    <row r="219" spans="1:28" x14ac:dyDescent="0.2">
      <c r="A219" s="14" t="s">
        <v>431</v>
      </c>
      <c r="B219" s="20" t="s">
        <v>145</v>
      </c>
      <c r="C219" s="20" t="s">
        <v>132</v>
      </c>
      <c r="D219" s="76">
        <v>92665.600000000006</v>
      </c>
      <c r="E219" s="76">
        <v>90798</v>
      </c>
      <c r="F219" s="74"/>
      <c r="G219" s="75">
        <f t="shared" ref="G219:G306" si="56">SUM(I219+H219)</f>
        <v>11379.7</v>
      </c>
      <c r="H219" s="74">
        <v>11379.7</v>
      </c>
      <c r="I219" s="74"/>
      <c r="J219" s="75">
        <f t="shared" ref="J219:J227" si="57">SUM(K219+T219)</f>
        <v>97019.6</v>
      </c>
      <c r="K219" s="74">
        <v>9416</v>
      </c>
      <c r="L219" s="74"/>
      <c r="M219" s="74"/>
      <c r="N219" s="74"/>
      <c r="O219" s="74"/>
      <c r="P219" s="74"/>
      <c r="Q219" s="74"/>
      <c r="R219" s="74"/>
      <c r="S219" s="74"/>
      <c r="T219" s="74">
        <f t="shared" si="48"/>
        <v>87603.6</v>
      </c>
      <c r="U219" s="74">
        <v>87117.8</v>
      </c>
      <c r="V219" s="74"/>
      <c r="W219" s="74"/>
      <c r="X219" s="74">
        <v>240</v>
      </c>
      <c r="Y219" s="74">
        <v>245.8</v>
      </c>
      <c r="Z219" s="75">
        <f t="shared" si="50"/>
        <v>97019.6</v>
      </c>
      <c r="AA219" s="74">
        <v>9416</v>
      </c>
      <c r="AB219" s="74">
        <v>87603.6</v>
      </c>
    </row>
    <row r="220" spans="1:28" x14ac:dyDescent="0.2">
      <c r="A220" s="14" t="s">
        <v>432</v>
      </c>
      <c r="B220" s="20" t="s">
        <v>145</v>
      </c>
      <c r="C220" s="20" t="s">
        <v>132</v>
      </c>
      <c r="D220" s="76">
        <v>59612.800000000003</v>
      </c>
      <c r="E220" s="76">
        <v>59002.1</v>
      </c>
      <c r="F220" s="74"/>
      <c r="G220" s="75">
        <f t="shared" si="56"/>
        <v>5280.4</v>
      </c>
      <c r="H220" s="74">
        <v>5280.4</v>
      </c>
      <c r="I220" s="74"/>
      <c r="J220" s="75">
        <f t="shared" si="57"/>
        <v>69238.3</v>
      </c>
      <c r="K220" s="74">
        <v>4516.8</v>
      </c>
      <c r="L220" s="74"/>
      <c r="M220" s="74"/>
      <c r="N220" s="74"/>
      <c r="O220" s="74"/>
      <c r="P220" s="74"/>
      <c r="Q220" s="74"/>
      <c r="R220" s="74"/>
      <c r="S220" s="74"/>
      <c r="T220" s="74">
        <f t="shared" si="48"/>
        <v>64721.5</v>
      </c>
      <c r="U220" s="74">
        <v>64419</v>
      </c>
      <c r="V220" s="74"/>
      <c r="W220" s="74"/>
      <c r="X220" s="74">
        <v>83.7</v>
      </c>
      <c r="Y220" s="74">
        <v>218.8</v>
      </c>
      <c r="Z220" s="75">
        <f t="shared" si="50"/>
        <v>69238.3</v>
      </c>
      <c r="AA220" s="74">
        <v>4516.8</v>
      </c>
      <c r="AB220" s="74">
        <v>64721.5</v>
      </c>
    </row>
    <row r="221" spans="1:28" x14ac:dyDescent="0.2">
      <c r="A221" s="14" t="s">
        <v>433</v>
      </c>
      <c r="B221" s="20" t="s">
        <v>145</v>
      </c>
      <c r="C221" s="20" t="s">
        <v>132</v>
      </c>
      <c r="D221" s="76">
        <v>75666</v>
      </c>
      <c r="E221" s="76">
        <v>79910.600000000006</v>
      </c>
      <c r="F221" s="74"/>
      <c r="G221" s="75">
        <f t="shared" si="56"/>
        <v>7103.7</v>
      </c>
      <c r="H221" s="74">
        <v>7103.7</v>
      </c>
      <c r="I221" s="74"/>
      <c r="J221" s="75">
        <f t="shared" si="57"/>
        <v>83234.000000000015</v>
      </c>
      <c r="K221" s="74">
        <v>4832.3</v>
      </c>
      <c r="L221" s="74"/>
      <c r="M221" s="74"/>
      <c r="N221" s="74"/>
      <c r="O221" s="74"/>
      <c r="P221" s="74"/>
      <c r="Q221" s="74"/>
      <c r="R221" s="74"/>
      <c r="S221" s="74"/>
      <c r="T221" s="74">
        <f t="shared" si="48"/>
        <v>78401.700000000012</v>
      </c>
      <c r="U221" s="74">
        <v>78118.100000000006</v>
      </c>
      <c r="V221" s="74"/>
      <c r="W221" s="74"/>
      <c r="X221" s="74">
        <v>83.8</v>
      </c>
      <c r="Y221" s="74">
        <v>199.8</v>
      </c>
      <c r="Z221" s="75">
        <f t="shared" si="50"/>
        <v>83234</v>
      </c>
      <c r="AA221" s="74">
        <v>4832.3</v>
      </c>
      <c r="AB221" s="74">
        <v>78401.7</v>
      </c>
    </row>
    <row r="222" spans="1:28" x14ac:dyDescent="0.2">
      <c r="A222" s="14" t="s">
        <v>434</v>
      </c>
      <c r="B222" s="20" t="s">
        <v>145</v>
      </c>
      <c r="C222" s="20" t="s">
        <v>132</v>
      </c>
      <c r="D222" s="76">
        <v>162678.6</v>
      </c>
      <c r="E222" s="76">
        <v>146015</v>
      </c>
      <c r="F222" s="74"/>
      <c r="G222" s="75">
        <f t="shared" si="56"/>
        <v>17454.8</v>
      </c>
      <c r="H222" s="74">
        <v>17454.8</v>
      </c>
      <c r="I222" s="74"/>
      <c r="J222" s="75">
        <f t="shared" si="57"/>
        <v>161614.29999999999</v>
      </c>
      <c r="K222" s="74">
        <v>29486.5</v>
      </c>
      <c r="L222" s="74"/>
      <c r="M222" s="74"/>
      <c r="N222" s="74"/>
      <c r="O222" s="74"/>
      <c r="P222" s="74"/>
      <c r="Q222" s="74"/>
      <c r="R222" s="74"/>
      <c r="S222" s="74"/>
      <c r="T222" s="74">
        <f t="shared" si="48"/>
        <v>132127.79999999999</v>
      </c>
      <c r="U222" s="74">
        <v>131735.29999999999</v>
      </c>
      <c r="V222" s="74"/>
      <c r="W222" s="74"/>
      <c r="X222" s="74">
        <v>83.7</v>
      </c>
      <c r="Y222" s="74">
        <v>308.8</v>
      </c>
      <c r="Z222" s="75">
        <f t="shared" si="50"/>
        <v>149041.9</v>
      </c>
      <c r="AA222" s="74">
        <v>16914.099999999999</v>
      </c>
      <c r="AB222" s="74">
        <v>132127.79999999999</v>
      </c>
    </row>
    <row r="223" spans="1:28" x14ac:dyDescent="0.2">
      <c r="A223" s="14" t="s">
        <v>435</v>
      </c>
      <c r="B223" s="20" t="s">
        <v>145</v>
      </c>
      <c r="C223" s="20" t="s">
        <v>132</v>
      </c>
      <c r="D223" s="76">
        <v>66550.600000000006</v>
      </c>
      <c r="E223" s="76">
        <v>63766</v>
      </c>
      <c r="F223" s="74"/>
      <c r="G223" s="75">
        <f t="shared" si="56"/>
        <v>6768.6</v>
      </c>
      <c r="H223" s="74">
        <v>6768.6</v>
      </c>
      <c r="I223" s="74"/>
      <c r="J223" s="75">
        <f t="shared" si="57"/>
        <v>74890.100000000006</v>
      </c>
      <c r="K223" s="74">
        <v>5251.9</v>
      </c>
      <c r="L223" s="74"/>
      <c r="M223" s="74"/>
      <c r="N223" s="74"/>
      <c r="O223" s="74"/>
      <c r="P223" s="74"/>
      <c r="Q223" s="74"/>
      <c r="R223" s="74"/>
      <c r="S223" s="74"/>
      <c r="T223" s="74">
        <f t="shared" si="48"/>
        <v>69638.200000000012</v>
      </c>
      <c r="U223" s="74">
        <v>69286.100000000006</v>
      </c>
      <c r="V223" s="74"/>
      <c r="W223" s="74"/>
      <c r="X223" s="74">
        <v>83.8</v>
      </c>
      <c r="Y223" s="74">
        <v>268.3</v>
      </c>
      <c r="Z223" s="75">
        <f t="shared" si="50"/>
        <v>74890.099999999991</v>
      </c>
      <c r="AA223" s="74">
        <v>5251.9</v>
      </c>
      <c r="AB223" s="74">
        <v>69638.2</v>
      </c>
    </row>
    <row r="224" spans="1:28" x14ac:dyDescent="0.2">
      <c r="A224" s="14" t="s">
        <v>436</v>
      </c>
      <c r="B224" s="20" t="s">
        <v>145</v>
      </c>
      <c r="C224" s="20" t="s">
        <v>132</v>
      </c>
      <c r="D224" s="76">
        <v>40864.400000000001</v>
      </c>
      <c r="E224" s="76">
        <v>39766.6</v>
      </c>
      <c r="F224" s="74"/>
      <c r="G224" s="75">
        <f t="shared" si="56"/>
        <v>7359.7</v>
      </c>
      <c r="H224" s="74">
        <v>7359.7</v>
      </c>
      <c r="I224" s="74"/>
      <c r="J224" s="75">
        <f t="shared" si="57"/>
        <v>37963.4</v>
      </c>
      <c r="K224" s="74">
        <v>6727.3</v>
      </c>
      <c r="L224" s="74"/>
      <c r="M224" s="74"/>
      <c r="N224" s="74"/>
      <c r="O224" s="74"/>
      <c r="P224" s="74"/>
      <c r="Q224" s="74"/>
      <c r="R224" s="74"/>
      <c r="S224" s="74"/>
      <c r="T224" s="74">
        <f t="shared" si="48"/>
        <v>31236.100000000002</v>
      </c>
      <c r="U224" s="74">
        <v>30948.400000000001</v>
      </c>
      <c r="V224" s="74"/>
      <c r="W224" s="74"/>
      <c r="X224" s="74">
        <v>83.7</v>
      </c>
      <c r="Y224" s="74">
        <v>204</v>
      </c>
      <c r="Z224" s="75">
        <f t="shared" si="50"/>
        <v>37963.4</v>
      </c>
      <c r="AA224" s="74">
        <v>6727.3</v>
      </c>
      <c r="AB224" s="74">
        <v>31236.1</v>
      </c>
    </row>
    <row r="225" spans="1:28" x14ac:dyDescent="0.2">
      <c r="A225" s="14" t="s">
        <v>437</v>
      </c>
      <c r="B225" s="20" t="s">
        <v>145</v>
      </c>
      <c r="C225" s="20" t="s">
        <v>132</v>
      </c>
      <c r="D225" s="76">
        <v>40810.800000000003</v>
      </c>
      <c r="E225" s="76">
        <v>40361.5</v>
      </c>
      <c r="F225" s="74"/>
      <c r="G225" s="75">
        <f t="shared" si="56"/>
        <v>4620.7</v>
      </c>
      <c r="H225" s="74">
        <v>4620.7</v>
      </c>
      <c r="I225" s="74"/>
      <c r="J225" s="75">
        <f t="shared" si="57"/>
        <v>46096.399999999994</v>
      </c>
      <c r="K225" s="74">
        <v>3502.2</v>
      </c>
      <c r="L225" s="74"/>
      <c r="M225" s="74"/>
      <c r="N225" s="74"/>
      <c r="O225" s="74"/>
      <c r="P225" s="74"/>
      <c r="Q225" s="74"/>
      <c r="R225" s="74"/>
      <c r="S225" s="74"/>
      <c r="T225" s="74">
        <f t="shared" si="48"/>
        <v>42594.2</v>
      </c>
      <c r="U225" s="74">
        <v>42297.2</v>
      </c>
      <c r="V225" s="74"/>
      <c r="W225" s="74"/>
      <c r="X225" s="74">
        <v>83.7</v>
      </c>
      <c r="Y225" s="74">
        <v>213.3</v>
      </c>
      <c r="Z225" s="75">
        <f t="shared" si="50"/>
        <v>46096.399999999994</v>
      </c>
      <c r="AA225" s="74">
        <v>3502.2</v>
      </c>
      <c r="AB225" s="74">
        <v>42594.2</v>
      </c>
    </row>
    <row r="226" spans="1:28" ht="15" customHeight="1" x14ac:dyDescent="0.2">
      <c r="A226" s="14" t="s">
        <v>365</v>
      </c>
      <c r="B226" s="20" t="s">
        <v>145</v>
      </c>
      <c r="C226" s="20" t="s">
        <v>132</v>
      </c>
      <c r="D226" s="76">
        <v>24356.1</v>
      </c>
      <c r="E226" s="76">
        <v>76733.600000000006</v>
      </c>
      <c r="F226" s="74"/>
      <c r="G226" s="75">
        <f t="shared" si="56"/>
        <v>12466.2</v>
      </c>
      <c r="H226" s="74">
        <v>12466.2</v>
      </c>
      <c r="I226" s="74"/>
      <c r="J226" s="75">
        <f t="shared" si="57"/>
        <v>88325.599999999991</v>
      </c>
      <c r="K226" s="117">
        <v>9720.7000000000007</v>
      </c>
      <c r="L226" s="74"/>
      <c r="M226" s="74"/>
      <c r="N226" s="74"/>
      <c r="O226" s="74"/>
      <c r="P226" s="74"/>
      <c r="Q226" s="74"/>
      <c r="R226" s="74"/>
      <c r="S226" s="74"/>
      <c r="T226" s="74">
        <f t="shared" si="48"/>
        <v>78604.899999999994</v>
      </c>
      <c r="U226" s="74">
        <v>78300.899999999994</v>
      </c>
      <c r="V226" s="74"/>
      <c r="W226" s="74"/>
      <c r="X226" s="74">
        <v>83.8</v>
      </c>
      <c r="Y226" s="74">
        <v>220.2</v>
      </c>
      <c r="Z226" s="75">
        <f t="shared" si="50"/>
        <v>88225.599999999991</v>
      </c>
      <c r="AA226" s="117">
        <v>9620.7000000000007</v>
      </c>
      <c r="AB226" s="74">
        <v>78604.899999999994</v>
      </c>
    </row>
    <row r="227" spans="1:28" ht="15" hidden="1" customHeight="1" x14ac:dyDescent="0.2">
      <c r="A227" s="14" t="s">
        <v>439</v>
      </c>
      <c r="B227" s="20" t="s">
        <v>145</v>
      </c>
      <c r="C227" s="20" t="s">
        <v>132</v>
      </c>
      <c r="D227" s="76">
        <v>14839.7</v>
      </c>
      <c r="E227" s="76"/>
      <c r="F227" s="74"/>
      <c r="G227" s="75">
        <f t="shared" si="56"/>
        <v>0</v>
      </c>
      <c r="H227" s="74"/>
      <c r="I227" s="74"/>
      <c r="J227" s="75">
        <f t="shared" si="57"/>
        <v>0</v>
      </c>
      <c r="K227" s="74"/>
      <c r="L227" s="74"/>
      <c r="M227" s="74"/>
      <c r="N227" s="74"/>
      <c r="O227" s="74"/>
      <c r="P227" s="74"/>
      <c r="Q227" s="74"/>
      <c r="R227" s="74"/>
      <c r="S227" s="74"/>
      <c r="T227" s="74">
        <f t="shared" si="48"/>
        <v>0</v>
      </c>
      <c r="U227" s="74"/>
      <c r="V227" s="74"/>
      <c r="W227" s="74"/>
      <c r="X227" s="74"/>
      <c r="Y227" s="74"/>
      <c r="Z227" s="75">
        <f t="shared" si="50"/>
        <v>0</v>
      </c>
      <c r="AA227" s="74"/>
      <c r="AB227" s="74"/>
    </row>
    <row r="228" spans="1:28" s="18" customFormat="1" ht="25.5" customHeight="1" x14ac:dyDescent="0.2">
      <c r="A228" s="57" t="s">
        <v>18</v>
      </c>
      <c r="B228" s="183" t="s">
        <v>145</v>
      </c>
      <c r="C228" s="183" t="s">
        <v>132</v>
      </c>
      <c r="D228" s="155">
        <f>SUM(D229+D230+D232+D233)</f>
        <v>4829.1000000000004</v>
      </c>
      <c r="E228" s="155">
        <f>SUM(E229:E230)</f>
        <v>63961.8</v>
      </c>
      <c r="F228" s="155">
        <f>SUM(F229+F230+F232+F233)</f>
        <v>0</v>
      </c>
      <c r="G228" s="96">
        <f t="shared" si="56"/>
        <v>582834.1</v>
      </c>
      <c r="H228" s="155">
        <f>SUM(H229+H230+H232+H233)</f>
        <v>0</v>
      </c>
      <c r="I228" s="155">
        <f>SUM(I229+I230+I232+I233+I231)</f>
        <v>582834.1</v>
      </c>
      <c r="J228" s="154">
        <f>SUM(J229+J230+J232+J233)</f>
        <v>35248.9</v>
      </c>
      <c r="K228" s="155">
        <f>SUM(K229+K230+K232+K233)</f>
        <v>0</v>
      </c>
      <c r="L228" s="155"/>
      <c r="M228" s="155"/>
      <c r="N228" s="155"/>
      <c r="O228" s="155"/>
      <c r="P228" s="155"/>
      <c r="Q228" s="155"/>
      <c r="R228" s="155"/>
      <c r="S228" s="155"/>
      <c r="T228" s="95">
        <f>SUM(T229+T230+T231+T232+T233)</f>
        <v>35248.9</v>
      </c>
      <c r="U228" s="155">
        <f>SUM(U229:U233)</f>
        <v>35009.1</v>
      </c>
      <c r="V228" s="155">
        <f>SUM(V229:V233)</f>
        <v>0</v>
      </c>
      <c r="W228" s="155">
        <f>SUM(W229:W233)</f>
        <v>0</v>
      </c>
      <c r="X228" s="155">
        <f>SUM(X229:X233)</f>
        <v>239.8</v>
      </c>
      <c r="Y228" s="155"/>
      <c r="Z228" s="96">
        <f t="shared" si="50"/>
        <v>35248.9</v>
      </c>
      <c r="AA228" s="179"/>
      <c r="AB228" s="95">
        <f>SUM(AB229+AB230+AB231+AB232+AB233)</f>
        <v>35248.9</v>
      </c>
    </row>
    <row r="229" spans="1:28" ht="28.5" customHeight="1" x14ac:dyDescent="0.2">
      <c r="A229" s="14" t="s">
        <v>228</v>
      </c>
      <c r="B229" s="20" t="s">
        <v>145</v>
      </c>
      <c r="C229" s="20" t="s">
        <v>132</v>
      </c>
      <c r="D229" s="76">
        <v>4829.1000000000004</v>
      </c>
      <c r="E229" s="76">
        <v>63217.8</v>
      </c>
      <c r="F229" s="74"/>
      <c r="G229" s="75">
        <f t="shared" si="56"/>
        <v>541346</v>
      </c>
      <c r="H229" s="74"/>
      <c r="I229" s="74">
        <v>541346</v>
      </c>
      <c r="J229" s="75">
        <f>SUM(K229+T229)</f>
        <v>33912.199999999997</v>
      </c>
      <c r="K229" s="74"/>
      <c r="L229" s="74"/>
      <c r="M229" s="74"/>
      <c r="N229" s="74"/>
      <c r="O229" s="74"/>
      <c r="P229" s="74"/>
      <c r="Q229" s="74"/>
      <c r="R229" s="74"/>
      <c r="S229" s="74"/>
      <c r="T229" s="74">
        <f t="shared" si="48"/>
        <v>33912.199999999997</v>
      </c>
      <c r="U229" s="74">
        <v>33912.199999999997</v>
      </c>
      <c r="V229" s="74"/>
      <c r="W229" s="74"/>
      <c r="X229" s="74"/>
      <c r="Y229" s="74"/>
      <c r="Z229" s="75">
        <f t="shared" si="50"/>
        <v>33912.199999999997</v>
      </c>
      <c r="AA229" s="74"/>
      <c r="AB229" s="74">
        <v>33912.199999999997</v>
      </c>
    </row>
    <row r="230" spans="1:28" ht="25.5" x14ac:dyDescent="0.2">
      <c r="A230" s="14" t="s">
        <v>229</v>
      </c>
      <c r="B230" s="20" t="s">
        <v>145</v>
      </c>
      <c r="C230" s="20" t="s">
        <v>132</v>
      </c>
      <c r="D230" s="76"/>
      <c r="E230" s="76">
        <v>744</v>
      </c>
      <c r="F230" s="74"/>
      <c r="G230" s="75">
        <f t="shared" si="56"/>
        <v>38146</v>
      </c>
      <c r="H230" s="74"/>
      <c r="I230" s="74">
        <v>38146</v>
      </c>
      <c r="J230" s="75">
        <f>SUM(K230+T230)</f>
        <v>1096.9000000000001</v>
      </c>
      <c r="K230" s="74"/>
      <c r="L230" s="74"/>
      <c r="M230" s="74"/>
      <c r="N230" s="74"/>
      <c r="O230" s="74"/>
      <c r="P230" s="74"/>
      <c r="Q230" s="74"/>
      <c r="R230" s="74"/>
      <c r="S230" s="74"/>
      <c r="T230" s="74">
        <f t="shared" si="48"/>
        <v>1096.9000000000001</v>
      </c>
      <c r="U230" s="74">
        <v>1096.9000000000001</v>
      </c>
      <c r="V230" s="74"/>
      <c r="W230" s="74"/>
      <c r="X230" s="74"/>
      <c r="Y230" s="74"/>
      <c r="Z230" s="75">
        <f t="shared" si="50"/>
        <v>1096.9000000000001</v>
      </c>
      <c r="AA230" s="74"/>
      <c r="AB230" s="74">
        <v>1096.9000000000001</v>
      </c>
    </row>
    <row r="231" spans="1:28" x14ac:dyDescent="0.2">
      <c r="A231" s="40" t="s">
        <v>67</v>
      </c>
      <c r="B231" s="20" t="s">
        <v>145</v>
      </c>
      <c r="C231" s="20" t="s">
        <v>132</v>
      </c>
      <c r="D231" s="76"/>
      <c r="E231" s="76"/>
      <c r="F231" s="74"/>
      <c r="G231" s="75">
        <f t="shared" si="56"/>
        <v>124.1</v>
      </c>
      <c r="H231" s="74"/>
      <c r="I231" s="74">
        <v>124.1</v>
      </c>
      <c r="J231" s="75"/>
      <c r="K231" s="74"/>
      <c r="L231" s="74"/>
      <c r="M231" s="74"/>
      <c r="N231" s="74"/>
      <c r="O231" s="74"/>
      <c r="P231" s="74"/>
      <c r="Q231" s="74"/>
      <c r="R231" s="74"/>
      <c r="S231" s="74"/>
      <c r="T231" s="74">
        <f t="shared" si="48"/>
        <v>0</v>
      </c>
      <c r="U231" s="74"/>
      <c r="V231" s="74"/>
      <c r="W231" s="74"/>
      <c r="X231" s="74"/>
      <c r="Y231" s="74"/>
      <c r="Z231" s="75">
        <f t="shared" si="50"/>
        <v>0</v>
      </c>
      <c r="AA231" s="74"/>
      <c r="AB231" s="74"/>
    </row>
    <row r="232" spans="1:28" ht="25.5" x14ac:dyDescent="0.2">
      <c r="A232" s="14" t="s">
        <v>230</v>
      </c>
      <c r="B232" s="20" t="s">
        <v>145</v>
      </c>
      <c r="C232" s="20" t="s">
        <v>132</v>
      </c>
      <c r="D232" s="76"/>
      <c r="E232" s="76"/>
      <c r="F232" s="74"/>
      <c r="G232" s="75">
        <f t="shared" si="56"/>
        <v>1083</v>
      </c>
      <c r="H232" s="74"/>
      <c r="I232" s="74">
        <v>1083</v>
      </c>
      <c r="J232" s="75">
        <f>SUM(K232+T232)</f>
        <v>239.8</v>
      </c>
      <c r="K232" s="74"/>
      <c r="L232" s="74"/>
      <c r="M232" s="74"/>
      <c r="N232" s="74"/>
      <c r="O232" s="74"/>
      <c r="P232" s="74"/>
      <c r="Q232" s="74"/>
      <c r="R232" s="74"/>
      <c r="S232" s="74"/>
      <c r="T232" s="74">
        <f t="shared" si="48"/>
        <v>239.8</v>
      </c>
      <c r="U232" s="74"/>
      <c r="V232" s="74"/>
      <c r="W232" s="74"/>
      <c r="X232" s="74">
        <v>239.8</v>
      </c>
      <c r="Y232" s="74"/>
      <c r="Z232" s="75">
        <f t="shared" si="50"/>
        <v>239.8</v>
      </c>
      <c r="AA232" s="74"/>
      <c r="AB232" s="74">
        <v>239.8</v>
      </c>
    </row>
    <row r="233" spans="1:28" ht="26.25" x14ac:dyDescent="0.25">
      <c r="A233" s="14" t="s">
        <v>231</v>
      </c>
      <c r="B233" s="20" t="s">
        <v>145</v>
      </c>
      <c r="C233" s="20" t="s">
        <v>132</v>
      </c>
      <c r="D233" s="76"/>
      <c r="E233" s="76"/>
      <c r="F233" s="74"/>
      <c r="G233" s="75">
        <f t="shared" si="56"/>
        <v>2135</v>
      </c>
      <c r="H233" s="74"/>
      <c r="I233" s="74">
        <v>2135</v>
      </c>
      <c r="J233" s="75">
        <f>SUM(K233+T233)</f>
        <v>0</v>
      </c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145"/>
      <c r="V233"/>
      <c r="W233" s="74"/>
      <c r="X233" s="74"/>
      <c r="Y233" s="74"/>
      <c r="Z233" s="75">
        <f t="shared" si="50"/>
        <v>0</v>
      </c>
      <c r="AA233" s="74"/>
      <c r="AB233" s="74"/>
    </row>
    <row r="234" spans="1:28" s="18" customFormat="1" ht="27" customHeight="1" x14ac:dyDescent="0.25">
      <c r="A234" s="57" t="s">
        <v>477</v>
      </c>
      <c r="B234" s="183"/>
      <c r="C234" s="183"/>
      <c r="D234" s="155">
        <f t="shared" ref="D234:I234" si="58">SUM(D235+D236+D237+D239+D240+D241)</f>
        <v>116052.90000000001</v>
      </c>
      <c r="E234" s="155">
        <f>SUM(E235+E236+E237)</f>
        <v>93905.7</v>
      </c>
      <c r="F234" s="155">
        <f t="shared" si="58"/>
        <v>0</v>
      </c>
      <c r="G234" s="154">
        <f>G235+G236+G237</f>
        <v>90624.8</v>
      </c>
      <c r="H234" s="155">
        <f>H235+H236+H237</f>
        <v>90624.8</v>
      </c>
      <c r="I234" s="155">
        <f t="shared" si="58"/>
        <v>0</v>
      </c>
      <c r="J234" s="154">
        <f>SUM(J235+J236+J237)</f>
        <v>104082.5</v>
      </c>
      <c r="K234" s="155">
        <f>SUM(K235+K236+K237)</f>
        <v>104082.5</v>
      </c>
      <c r="L234" s="155"/>
      <c r="M234" s="155"/>
      <c r="N234" s="155"/>
      <c r="O234" s="155"/>
      <c r="P234" s="155"/>
      <c r="Q234" s="155"/>
      <c r="R234" s="155"/>
      <c r="S234" s="155"/>
      <c r="T234" s="95">
        <f t="shared" si="48"/>
        <v>0</v>
      </c>
      <c r="U234" s="180"/>
      <c r="V234" s="181"/>
      <c r="W234" s="155"/>
      <c r="X234" s="155"/>
      <c r="Y234" s="155"/>
      <c r="Z234" s="96">
        <f t="shared" si="50"/>
        <v>103349.9</v>
      </c>
      <c r="AA234" s="155">
        <f>SUM(AA235+AA236+AA237)</f>
        <v>103349.9</v>
      </c>
      <c r="AB234" s="155">
        <f>SUM(AB235+AB236+AB237)</f>
        <v>0</v>
      </c>
    </row>
    <row r="235" spans="1:28" ht="15.75" customHeight="1" x14ac:dyDescent="0.25">
      <c r="A235" s="14" t="s">
        <v>440</v>
      </c>
      <c r="B235" s="20" t="s">
        <v>145</v>
      </c>
      <c r="C235" s="20" t="s">
        <v>132</v>
      </c>
      <c r="D235" s="76">
        <v>15756.5</v>
      </c>
      <c r="E235" s="76">
        <v>17408.900000000001</v>
      </c>
      <c r="F235" s="74"/>
      <c r="G235" s="75">
        <f t="shared" si="56"/>
        <v>17112.8</v>
      </c>
      <c r="H235" s="74">
        <v>17112.8</v>
      </c>
      <c r="I235" s="74"/>
      <c r="J235" s="75">
        <f t="shared" ref="J235:J241" si="59">SUM(K235+T235)</f>
        <v>18958.599999999999</v>
      </c>
      <c r="K235" s="117">
        <v>18958.599999999999</v>
      </c>
      <c r="L235" s="74"/>
      <c r="M235" s="74"/>
      <c r="N235" s="74"/>
      <c r="O235" s="74"/>
      <c r="P235" s="74"/>
      <c r="Q235" s="74"/>
      <c r="R235" s="74"/>
      <c r="S235" s="74"/>
      <c r="T235" s="74">
        <f t="shared" si="48"/>
        <v>0</v>
      </c>
      <c r="U235" s="144"/>
      <c r="V235"/>
      <c r="W235" s="74"/>
      <c r="X235" s="74"/>
      <c r="Y235" s="74"/>
      <c r="Z235" s="75">
        <f t="shared" si="50"/>
        <v>18858.599999999999</v>
      </c>
      <c r="AA235" s="74">
        <v>18858.599999999999</v>
      </c>
      <c r="AB235" s="74"/>
    </row>
    <row r="236" spans="1:28" ht="14.25" customHeight="1" x14ac:dyDescent="0.25">
      <c r="A236" s="14" t="s">
        <v>441</v>
      </c>
      <c r="B236" s="20" t="s">
        <v>145</v>
      </c>
      <c r="C236" s="20" t="s">
        <v>132</v>
      </c>
      <c r="D236" s="76">
        <v>36087</v>
      </c>
      <c r="E236" s="76">
        <v>42914.1</v>
      </c>
      <c r="F236" s="74"/>
      <c r="G236" s="75">
        <f t="shared" si="56"/>
        <v>40702.699999999997</v>
      </c>
      <c r="H236" s="74">
        <v>40702.699999999997</v>
      </c>
      <c r="I236" s="74"/>
      <c r="J236" s="75">
        <f t="shared" si="59"/>
        <v>48988.9</v>
      </c>
      <c r="K236" s="74">
        <v>48988.9</v>
      </c>
      <c r="L236" s="74"/>
      <c r="M236" s="74"/>
      <c r="N236" s="74"/>
      <c r="O236" s="74"/>
      <c r="P236" s="74"/>
      <c r="Q236" s="74"/>
      <c r="R236" s="74"/>
      <c r="S236" s="74"/>
      <c r="T236" s="74">
        <f t="shared" si="48"/>
        <v>0</v>
      </c>
      <c r="U236" s="144"/>
      <c r="V236"/>
      <c r="W236" s="74"/>
      <c r="X236" s="74"/>
      <c r="Y236" s="74"/>
      <c r="Z236" s="75">
        <f t="shared" si="50"/>
        <v>48888.9</v>
      </c>
      <c r="AA236" s="74">
        <v>48888.9</v>
      </c>
      <c r="AB236" s="74"/>
    </row>
    <row r="237" spans="1:28" ht="15" customHeight="1" x14ac:dyDescent="0.25">
      <c r="A237" s="14" t="s">
        <v>442</v>
      </c>
      <c r="B237" s="20" t="s">
        <v>145</v>
      </c>
      <c r="C237" s="20" t="s">
        <v>132</v>
      </c>
      <c r="D237" s="76">
        <v>30014.3</v>
      </c>
      <c r="E237" s="76">
        <v>33582.699999999997</v>
      </c>
      <c r="F237" s="74"/>
      <c r="G237" s="75">
        <f t="shared" si="56"/>
        <v>32809.300000000003</v>
      </c>
      <c r="H237" s="74">
        <v>32809.300000000003</v>
      </c>
      <c r="I237" s="74"/>
      <c r="J237" s="75">
        <f t="shared" si="59"/>
        <v>36135</v>
      </c>
      <c r="K237" s="117">
        <v>36135</v>
      </c>
      <c r="L237" s="74"/>
      <c r="M237" s="74"/>
      <c r="N237" s="74"/>
      <c r="O237" s="74"/>
      <c r="P237" s="74"/>
      <c r="Q237" s="74"/>
      <c r="R237" s="74"/>
      <c r="S237" s="74"/>
      <c r="T237" s="74">
        <f t="shared" si="48"/>
        <v>0</v>
      </c>
      <c r="U237" s="146"/>
      <c r="V237"/>
      <c r="W237" s="74"/>
      <c r="X237" s="74"/>
      <c r="Y237" s="74"/>
      <c r="Z237" s="75">
        <f t="shared" si="50"/>
        <v>35602.400000000001</v>
      </c>
      <c r="AA237" s="74">
        <v>35602.400000000001</v>
      </c>
      <c r="AB237" s="74"/>
    </row>
    <row r="238" spans="1:28" ht="30" customHeight="1" x14ac:dyDescent="0.25">
      <c r="A238" s="57" t="s">
        <v>476</v>
      </c>
      <c r="B238" s="61"/>
      <c r="C238" s="61"/>
      <c r="D238" s="94"/>
      <c r="E238" s="94">
        <f>SUM(E241+E240+E239)</f>
        <v>42430.3</v>
      </c>
      <c r="F238" s="95"/>
      <c r="G238" s="96">
        <f>SUM(G239+G240+G241)</f>
        <v>39734</v>
      </c>
      <c r="H238" s="94">
        <f>SUM(H239+H240+H241)</f>
        <v>39734</v>
      </c>
      <c r="I238" s="94">
        <f>SUM(I239+I240+I241)</f>
        <v>0</v>
      </c>
      <c r="J238" s="96">
        <f>J239+J240+J241</f>
        <v>47030.5</v>
      </c>
      <c r="K238" s="95">
        <f>SUM(K239:K241)</f>
        <v>47030.5</v>
      </c>
      <c r="L238" s="95"/>
      <c r="M238" s="95"/>
      <c r="N238" s="95"/>
      <c r="O238" s="95"/>
      <c r="P238" s="95"/>
      <c r="Q238" s="95"/>
      <c r="R238" s="95"/>
      <c r="S238" s="95"/>
      <c r="T238" s="95">
        <f t="shared" si="48"/>
        <v>0</v>
      </c>
      <c r="U238" s="182"/>
      <c r="V238" s="181"/>
      <c r="W238" s="95"/>
      <c r="X238" s="95"/>
      <c r="Y238" s="95"/>
      <c r="Z238" s="96">
        <f t="shared" si="50"/>
        <v>46479.399999999994</v>
      </c>
      <c r="AA238" s="95">
        <f>SUM(AA239+AA240+AA241)</f>
        <v>46479.399999999994</v>
      </c>
      <c r="AB238" s="95"/>
    </row>
    <row r="239" spans="1:28" ht="15" customHeight="1" x14ac:dyDescent="0.25">
      <c r="A239" s="14" t="s">
        <v>443</v>
      </c>
      <c r="B239" s="20" t="s">
        <v>145</v>
      </c>
      <c r="C239" s="20" t="s">
        <v>132</v>
      </c>
      <c r="D239" s="76">
        <v>11034.3</v>
      </c>
      <c r="E239" s="76">
        <v>14995.7</v>
      </c>
      <c r="F239" s="74"/>
      <c r="G239" s="75">
        <f t="shared" si="56"/>
        <v>14960.7</v>
      </c>
      <c r="H239" s="74">
        <v>14960.7</v>
      </c>
      <c r="I239" s="74"/>
      <c r="J239" s="75">
        <f t="shared" si="59"/>
        <v>15896.1</v>
      </c>
      <c r="K239" s="74">
        <v>15896.1</v>
      </c>
      <c r="L239" s="74"/>
      <c r="M239" s="74"/>
      <c r="N239" s="74"/>
      <c r="O239" s="74"/>
      <c r="P239" s="74"/>
      <c r="Q239" s="74"/>
      <c r="R239" s="74"/>
      <c r="S239" s="74"/>
      <c r="T239" s="74">
        <f t="shared" si="48"/>
        <v>0</v>
      </c>
      <c r="U239" s="146"/>
      <c r="V239"/>
      <c r="W239" s="74"/>
      <c r="X239" s="74"/>
      <c r="Y239" s="74"/>
      <c r="Z239" s="75">
        <f t="shared" si="50"/>
        <v>15896.1</v>
      </c>
      <c r="AA239" s="74">
        <v>15896.1</v>
      </c>
      <c r="AB239" s="74"/>
    </row>
    <row r="240" spans="1:28" ht="15.75" customHeight="1" x14ac:dyDescent="0.25">
      <c r="A240" s="14" t="s">
        <v>444</v>
      </c>
      <c r="B240" s="20" t="s">
        <v>145</v>
      </c>
      <c r="C240" s="20" t="s">
        <v>132</v>
      </c>
      <c r="D240" s="76">
        <v>10041.200000000001</v>
      </c>
      <c r="E240" s="76">
        <v>12210.2</v>
      </c>
      <c r="F240" s="74"/>
      <c r="G240" s="75">
        <f t="shared" si="56"/>
        <v>11946.3</v>
      </c>
      <c r="H240" s="74">
        <v>11946.3</v>
      </c>
      <c r="I240" s="74"/>
      <c r="J240" s="75">
        <f t="shared" si="59"/>
        <v>14469.1</v>
      </c>
      <c r="K240" s="74">
        <v>14469.1</v>
      </c>
      <c r="L240" s="74"/>
      <c r="M240" s="74"/>
      <c r="N240" s="74"/>
      <c r="O240" s="74"/>
      <c r="P240" s="74"/>
      <c r="Q240" s="74"/>
      <c r="R240" s="74"/>
      <c r="S240" s="74"/>
      <c r="T240" s="74">
        <f t="shared" ref="T240:T283" si="60">SUM(U240:Y240)</f>
        <v>0</v>
      </c>
      <c r="U240" s="146"/>
      <c r="V240"/>
      <c r="W240" s="74"/>
      <c r="X240" s="74"/>
      <c r="Y240" s="74"/>
      <c r="Z240" s="75">
        <f t="shared" si="50"/>
        <v>14156</v>
      </c>
      <c r="AA240" s="74">
        <v>14156</v>
      </c>
      <c r="AB240" s="74"/>
    </row>
    <row r="241" spans="1:28" ht="15.75" customHeight="1" x14ac:dyDescent="0.25">
      <c r="A241" s="14" t="s">
        <v>438</v>
      </c>
      <c r="B241" s="20" t="s">
        <v>145</v>
      </c>
      <c r="C241" s="20" t="s">
        <v>132</v>
      </c>
      <c r="D241" s="76">
        <v>13119.6</v>
      </c>
      <c r="E241" s="76">
        <v>15224.4</v>
      </c>
      <c r="F241" s="74"/>
      <c r="G241" s="75">
        <f t="shared" si="56"/>
        <v>12827</v>
      </c>
      <c r="H241" s="74">
        <v>12827</v>
      </c>
      <c r="I241" s="74"/>
      <c r="J241" s="75">
        <f t="shared" si="59"/>
        <v>16665.3</v>
      </c>
      <c r="K241" s="74">
        <v>16665.3</v>
      </c>
      <c r="L241" s="74"/>
      <c r="M241" s="74"/>
      <c r="N241" s="74"/>
      <c r="O241" s="74"/>
      <c r="P241" s="74"/>
      <c r="Q241" s="74"/>
      <c r="R241" s="74"/>
      <c r="S241" s="74"/>
      <c r="T241" s="74">
        <f t="shared" si="60"/>
        <v>0</v>
      </c>
      <c r="U241"/>
      <c r="V241"/>
      <c r="W241" s="74"/>
      <c r="X241" s="74"/>
      <c r="Y241" s="74"/>
      <c r="Z241" s="75">
        <f t="shared" si="50"/>
        <v>16427.3</v>
      </c>
      <c r="AA241" s="74">
        <v>16427.3</v>
      </c>
      <c r="AB241" s="74"/>
    </row>
    <row r="242" spans="1:28" ht="51.75" hidden="1" collapsed="1" x14ac:dyDescent="0.25">
      <c r="A242" s="14" t="s">
        <v>364</v>
      </c>
      <c r="B242" s="20" t="s">
        <v>145</v>
      </c>
      <c r="C242" s="20" t="s">
        <v>132</v>
      </c>
      <c r="D242" s="76">
        <f t="shared" ref="D242:J242" si="61">SUM(D243+D244+D245+D246+D247+D248+D249+D250)</f>
        <v>0</v>
      </c>
      <c r="E242" s="76">
        <f t="shared" si="61"/>
        <v>12521.599999999999</v>
      </c>
      <c r="F242" s="76">
        <f t="shared" si="61"/>
        <v>0</v>
      </c>
      <c r="G242" s="99">
        <f t="shared" si="61"/>
        <v>0</v>
      </c>
      <c r="H242" s="76">
        <f t="shared" si="61"/>
        <v>0</v>
      </c>
      <c r="I242" s="76">
        <f t="shared" si="61"/>
        <v>0</v>
      </c>
      <c r="J242" s="99">
        <f t="shared" si="61"/>
        <v>0</v>
      </c>
      <c r="K242" s="76">
        <f>SUM(K243+K244+K245+K246+K247+K248+K249+K250)</f>
        <v>0</v>
      </c>
      <c r="L242" s="76"/>
      <c r="M242" s="76"/>
      <c r="N242" s="76"/>
      <c r="O242" s="76"/>
      <c r="P242" s="76"/>
      <c r="Q242" s="76"/>
      <c r="R242" s="76"/>
      <c r="S242" s="76"/>
      <c r="T242" s="74">
        <f>SUM(T243:T251)</f>
        <v>0</v>
      </c>
      <c r="U242"/>
      <c r="V242"/>
      <c r="W242" s="76"/>
      <c r="X242" s="76"/>
      <c r="Y242" s="76"/>
      <c r="Z242" s="75">
        <f t="shared" si="50"/>
        <v>0</v>
      </c>
      <c r="AA242" s="74"/>
      <c r="AB242" s="74"/>
    </row>
    <row r="243" spans="1:28" ht="12.75" hidden="1" customHeight="1" outlineLevel="1" x14ac:dyDescent="0.25">
      <c r="A243" s="14" t="s">
        <v>232</v>
      </c>
      <c r="B243" s="20" t="s">
        <v>145</v>
      </c>
      <c r="C243" s="20" t="s">
        <v>132</v>
      </c>
      <c r="D243" s="76"/>
      <c r="E243" s="76">
        <v>114</v>
      </c>
      <c r="F243" s="74"/>
      <c r="G243" s="75">
        <f t="shared" si="56"/>
        <v>0</v>
      </c>
      <c r="H243" s="74"/>
      <c r="I243" s="74"/>
      <c r="J243" s="75">
        <f t="shared" ref="J243:J250" si="62">SUM(K243+T243)</f>
        <v>0</v>
      </c>
      <c r="K243" s="74"/>
      <c r="L243" s="74"/>
      <c r="M243" s="74"/>
      <c r="N243" s="74"/>
      <c r="O243" s="74"/>
      <c r="P243" s="74"/>
      <c r="Q243" s="74"/>
      <c r="R243" s="74"/>
      <c r="S243" s="74"/>
      <c r="T243" s="74">
        <f t="shared" si="60"/>
        <v>0</v>
      </c>
      <c r="U243" s="147"/>
      <c r="V243"/>
      <c r="W243" s="74"/>
      <c r="X243" s="74"/>
      <c r="Y243" s="74"/>
      <c r="Z243" s="75">
        <f t="shared" si="50"/>
        <v>0</v>
      </c>
      <c r="AA243" s="74"/>
      <c r="AB243" s="74"/>
    </row>
    <row r="244" spans="1:28" ht="12.75" hidden="1" customHeight="1" outlineLevel="1" x14ac:dyDescent="0.25">
      <c r="A244" s="14" t="s">
        <v>233</v>
      </c>
      <c r="B244" s="20" t="s">
        <v>145</v>
      </c>
      <c r="C244" s="20" t="s">
        <v>132</v>
      </c>
      <c r="D244" s="76"/>
      <c r="E244" s="76">
        <v>1500</v>
      </c>
      <c r="F244" s="74"/>
      <c r="G244" s="75">
        <f t="shared" si="56"/>
        <v>0</v>
      </c>
      <c r="H244" s="74"/>
      <c r="I244" s="74"/>
      <c r="J244" s="75">
        <f t="shared" si="62"/>
        <v>0</v>
      </c>
      <c r="K244" s="74"/>
      <c r="L244" s="74"/>
      <c r="M244" s="74"/>
      <c r="N244" s="74"/>
      <c r="O244" s="74"/>
      <c r="P244" s="74"/>
      <c r="Q244" s="74"/>
      <c r="R244" s="74"/>
      <c r="S244" s="74"/>
      <c r="T244" s="74">
        <f t="shared" si="60"/>
        <v>0</v>
      </c>
      <c r="U244" s="148"/>
      <c r="V244"/>
      <c r="W244" s="74"/>
      <c r="X244" s="74"/>
      <c r="Y244" s="74"/>
      <c r="Z244" s="75">
        <f t="shared" si="50"/>
        <v>0</v>
      </c>
      <c r="AA244" s="74"/>
      <c r="AB244" s="74"/>
    </row>
    <row r="245" spans="1:28" ht="12.75" hidden="1" customHeight="1" outlineLevel="1" x14ac:dyDescent="0.25">
      <c r="A245" s="14" t="s">
        <v>234</v>
      </c>
      <c r="B245" s="20" t="s">
        <v>145</v>
      </c>
      <c r="C245" s="20" t="s">
        <v>132</v>
      </c>
      <c r="D245" s="76"/>
      <c r="E245" s="76">
        <v>330</v>
      </c>
      <c r="F245" s="74"/>
      <c r="G245" s="75">
        <f t="shared" si="56"/>
        <v>0</v>
      </c>
      <c r="H245" s="74"/>
      <c r="I245" s="74"/>
      <c r="J245" s="75">
        <f t="shared" si="62"/>
        <v>0</v>
      </c>
      <c r="K245" s="74"/>
      <c r="L245" s="74"/>
      <c r="M245" s="74"/>
      <c r="N245" s="74"/>
      <c r="O245" s="74"/>
      <c r="P245" s="74"/>
      <c r="Q245" s="74"/>
      <c r="R245" s="74"/>
      <c r="S245" s="74"/>
      <c r="T245" s="74">
        <f t="shared" si="60"/>
        <v>0</v>
      </c>
      <c r="U245" s="148"/>
      <c r="V245"/>
      <c r="W245" s="74"/>
      <c r="X245" s="74"/>
      <c r="Y245" s="74"/>
      <c r="Z245" s="75">
        <f t="shared" si="50"/>
        <v>0</v>
      </c>
      <c r="AA245" s="74"/>
      <c r="AB245" s="74"/>
    </row>
    <row r="246" spans="1:28" ht="12.75" hidden="1" customHeight="1" outlineLevel="1" x14ac:dyDescent="0.25">
      <c r="A246" s="14" t="s">
        <v>235</v>
      </c>
      <c r="B246" s="20" t="s">
        <v>145</v>
      </c>
      <c r="C246" s="20" t="s">
        <v>132</v>
      </c>
      <c r="D246" s="76"/>
      <c r="E246" s="76">
        <v>2990</v>
      </c>
      <c r="F246" s="74"/>
      <c r="G246" s="75">
        <f t="shared" si="56"/>
        <v>0</v>
      </c>
      <c r="H246" s="74"/>
      <c r="I246" s="74"/>
      <c r="J246" s="75">
        <f t="shared" si="62"/>
        <v>0</v>
      </c>
      <c r="K246" s="74"/>
      <c r="L246" s="74"/>
      <c r="M246" s="74"/>
      <c r="N246" s="74"/>
      <c r="O246" s="74"/>
      <c r="P246" s="74"/>
      <c r="Q246" s="74"/>
      <c r="R246" s="74"/>
      <c r="S246" s="74"/>
      <c r="T246" s="74">
        <f t="shared" si="60"/>
        <v>0</v>
      </c>
      <c r="U246" s="148"/>
      <c r="V246"/>
      <c r="W246" s="74"/>
      <c r="X246" s="74"/>
      <c r="Y246" s="74"/>
      <c r="Z246" s="75">
        <f t="shared" si="50"/>
        <v>0</v>
      </c>
      <c r="AA246" s="74"/>
      <c r="AB246" s="74"/>
    </row>
    <row r="247" spans="1:28" ht="12.75" hidden="1" customHeight="1" outlineLevel="1" x14ac:dyDescent="0.25">
      <c r="A247" s="14" t="s">
        <v>184</v>
      </c>
      <c r="B247" s="20" t="s">
        <v>145</v>
      </c>
      <c r="C247" s="20" t="s">
        <v>132</v>
      </c>
      <c r="D247" s="76"/>
      <c r="E247" s="76">
        <v>2801.8</v>
      </c>
      <c r="F247" s="74"/>
      <c r="G247" s="75">
        <f t="shared" si="56"/>
        <v>0</v>
      </c>
      <c r="H247" s="74"/>
      <c r="I247" s="74"/>
      <c r="J247" s="75">
        <f t="shared" si="62"/>
        <v>0</v>
      </c>
      <c r="K247" s="74"/>
      <c r="L247" s="74"/>
      <c r="M247" s="74"/>
      <c r="N247" s="74"/>
      <c r="O247" s="74"/>
      <c r="P247" s="74"/>
      <c r="Q247" s="74"/>
      <c r="R247" s="74"/>
      <c r="S247" s="74"/>
      <c r="T247" s="74">
        <f t="shared" si="60"/>
        <v>0</v>
      </c>
      <c r="U247" s="148"/>
      <c r="V247"/>
      <c r="W247" s="74"/>
      <c r="X247" s="74"/>
      <c r="Y247" s="74"/>
      <c r="Z247" s="75">
        <f t="shared" si="50"/>
        <v>0</v>
      </c>
      <c r="AA247" s="74"/>
      <c r="AB247" s="74"/>
    </row>
    <row r="248" spans="1:28" ht="12.75" hidden="1" customHeight="1" outlineLevel="1" x14ac:dyDescent="0.25">
      <c r="A248" s="14" t="s">
        <v>185</v>
      </c>
      <c r="B248" s="20" t="s">
        <v>145</v>
      </c>
      <c r="C248" s="20" t="s">
        <v>132</v>
      </c>
      <c r="D248" s="76"/>
      <c r="E248" s="76">
        <v>1674</v>
      </c>
      <c r="F248" s="74"/>
      <c r="G248" s="75">
        <f t="shared" si="56"/>
        <v>0</v>
      </c>
      <c r="H248" s="74"/>
      <c r="I248" s="74"/>
      <c r="J248" s="75">
        <f t="shared" si="62"/>
        <v>0</v>
      </c>
      <c r="K248" s="74"/>
      <c r="L248" s="74"/>
      <c r="M248" s="74"/>
      <c r="N248" s="74"/>
      <c r="O248" s="74"/>
      <c r="P248" s="74"/>
      <c r="Q248" s="74"/>
      <c r="R248" s="74"/>
      <c r="S248" s="74"/>
      <c r="T248" s="74">
        <f t="shared" si="60"/>
        <v>0</v>
      </c>
      <c r="U248" s="148"/>
      <c r="V248"/>
      <c r="W248" s="74"/>
      <c r="X248" s="74"/>
      <c r="Y248" s="74"/>
      <c r="Z248" s="75">
        <f t="shared" si="50"/>
        <v>0</v>
      </c>
      <c r="AA248" s="74"/>
      <c r="AB248" s="74"/>
    </row>
    <row r="249" spans="1:28" ht="12.75" hidden="1" customHeight="1" outlineLevel="1" x14ac:dyDescent="0.25">
      <c r="A249" s="14" t="s">
        <v>236</v>
      </c>
      <c r="B249" s="20" t="s">
        <v>145</v>
      </c>
      <c r="C249" s="20" t="s">
        <v>132</v>
      </c>
      <c r="D249" s="76"/>
      <c r="E249" s="76">
        <v>2200</v>
      </c>
      <c r="F249" s="74"/>
      <c r="G249" s="75">
        <f t="shared" si="56"/>
        <v>0</v>
      </c>
      <c r="H249" s="74"/>
      <c r="I249" s="74"/>
      <c r="J249" s="75">
        <f t="shared" si="62"/>
        <v>0</v>
      </c>
      <c r="K249" s="74"/>
      <c r="L249" s="74"/>
      <c r="M249" s="74"/>
      <c r="N249" s="74"/>
      <c r="O249" s="74"/>
      <c r="P249" s="74"/>
      <c r="Q249" s="74"/>
      <c r="R249" s="74"/>
      <c r="S249" s="74"/>
      <c r="T249" s="74">
        <f t="shared" si="60"/>
        <v>0</v>
      </c>
      <c r="U249" s="147"/>
      <c r="V249"/>
      <c r="W249" s="74"/>
      <c r="X249" s="74"/>
      <c r="Y249" s="74"/>
      <c r="Z249" s="75">
        <f t="shared" si="50"/>
        <v>0</v>
      </c>
      <c r="AA249" s="74"/>
      <c r="AB249" s="74"/>
    </row>
    <row r="250" spans="1:28" ht="12.75" hidden="1" customHeight="1" outlineLevel="1" x14ac:dyDescent="0.25">
      <c r="A250" s="14" t="s">
        <v>365</v>
      </c>
      <c r="B250" s="20" t="s">
        <v>145</v>
      </c>
      <c r="C250" s="20" t="s">
        <v>132</v>
      </c>
      <c r="D250" s="76"/>
      <c r="E250" s="76">
        <v>911.8</v>
      </c>
      <c r="F250" s="74"/>
      <c r="G250" s="75">
        <f t="shared" si="56"/>
        <v>0</v>
      </c>
      <c r="H250" s="74"/>
      <c r="I250" s="74"/>
      <c r="J250" s="75">
        <f t="shared" si="62"/>
        <v>0</v>
      </c>
      <c r="K250" s="74"/>
      <c r="L250" s="74"/>
      <c r="M250" s="74"/>
      <c r="N250" s="74"/>
      <c r="O250" s="74"/>
      <c r="P250" s="74"/>
      <c r="Q250" s="74"/>
      <c r="R250" s="74"/>
      <c r="S250" s="74"/>
      <c r="T250" s="74">
        <f t="shared" si="60"/>
        <v>0</v>
      </c>
      <c r="U250"/>
      <c r="V250" s="148"/>
      <c r="W250" s="74"/>
      <c r="X250" s="74"/>
      <c r="Y250" s="74"/>
      <c r="Z250" s="75">
        <f t="shared" si="50"/>
        <v>0</v>
      </c>
      <c r="AA250" s="74"/>
      <c r="AB250" s="74"/>
    </row>
    <row r="251" spans="1:28" ht="12.75" hidden="1" customHeight="1" outlineLevel="1" x14ac:dyDescent="0.25">
      <c r="A251" s="14" t="s">
        <v>98</v>
      </c>
      <c r="B251" s="20" t="s">
        <v>145</v>
      </c>
      <c r="C251" s="20" t="s">
        <v>132</v>
      </c>
      <c r="D251" s="76"/>
      <c r="E251" s="76"/>
      <c r="F251" s="74"/>
      <c r="G251" s="75"/>
      <c r="H251" s="74"/>
      <c r="I251" s="74"/>
      <c r="J251" s="75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149"/>
      <c r="V251"/>
      <c r="W251" s="74"/>
      <c r="X251" s="74"/>
      <c r="Y251" s="74"/>
      <c r="Z251" s="75">
        <f t="shared" si="50"/>
        <v>0</v>
      </c>
      <c r="AA251" s="74"/>
      <c r="AB251" s="74"/>
    </row>
    <row r="252" spans="1:28" ht="38.25" hidden="1" collapsed="1" x14ac:dyDescent="0.2">
      <c r="A252" s="14" t="s">
        <v>366</v>
      </c>
      <c r="B252" s="20" t="s">
        <v>145</v>
      </c>
      <c r="C252" s="20" t="s">
        <v>132</v>
      </c>
      <c r="D252" s="76"/>
      <c r="E252" s="76">
        <f t="shared" ref="E252:J252" si="63">SUM(E253+E254+E255+E256+E257+E258+E259)</f>
        <v>4391.7</v>
      </c>
      <c r="F252" s="76">
        <f t="shared" si="63"/>
        <v>0</v>
      </c>
      <c r="G252" s="99">
        <f t="shared" si="63"/>
        <v>0</v>
      </c>
      <c r="H252" s="76">
        <f t="shared" si="63"/>
        <v>0</v>
      </c>
      <c r="I252" s="76">
        <f t="shared" si="63"/>
        <v>0</v>
      </c>
      <c r="J252" s="99">
        <f t="shared" si="63"/>
        <v>0</v>
      </c>
      <c r="K252" s="76">
        <f>SUM(K253+K254+K255+K256+K257+K258+K259)</f>
        <v>0</v>
      </c>
      <c r="L252" s="76"/>
      <c r="M252" s="76"/>
      <c r="N252" s="76"/>
      <c r="O252" s="76"/>
      <c r="P252" s="76"/>
      <c r="Q252" s="76"/>
      <c r="R252" s="76"/>
      <c r="S252" s="76"/>
      <c r="T252" s="74">
        <f t="shared" si="60"/>
        <v>0</v>
      </c>
      <c r="U252" s="143"/>
      <c r="V252" s="143"/>
      <c r="W252" s="76"/>
      <c r="X252" s="76"/>
      <c r="Y252" s="76"/>
      <c r="Z252" s="75">
        <f t="shared" si="50"/>
        <v>0</v>
      </c>
      <c r="AA252" s="74"/>
      <c r="AB252" s="74"/>
    </row>
    <row r="253" spans="1:28" ht="12.75" hidden="1" customHeight="1" outlineLevel="1" x14ac:dyDescent="0.25">
      <c r="A253" s="14" t="s">
        <v>232</v>
      </c>
      <c r="B253" s="20" t="s">
        <v>145</v>
      </c>
      <c r="C253" s="20" t="s">
        <v>132</v>
      </c>
      <c r="D253" s="76"/>
      <c r="E253" s="76">
        <v>1141.7</v>
      </c>
      <c r="F253" s="74"/>
      <c r="G253" s="75">
        <f t="shared" si="56"/>
        <v>0</v>
      </c>
      <c r="H253" s="74"/>
      <c r="I253" s="74"/>
      <c r="J253" s="75">
        <f t="shared" ref="J253:J260" si="64">SUM(K253+T253)</f>
        <v>0</v>
      </c>
      <c r="K253" s="74"/>
      <c r="L253" s="74"/>
      <c r="M253" s="74"/>
      <c r="N253" s="74"/>
      <c r="O253" s="74"/>
      <c r="P253" s="74"/>
      <c r="Q253" s="74"/>
      <c r="R253" s="74"/>
      <c r="S253" s="74"/>
      <c r="T253" s="74">
        <f t="shared" si="60"/>
        <v>0</v>
      </c>
      <c r="U253" s="143"/>
      <c r="V253"/>
      <c r="W253" s="74"/>
      <c r="X253" s="74"/>
      <c r="Y253" s="74"/>
      <c r="Z253" s="75">
        <f t="shared" si="50"/>
        <v>0</v>
      </c>
      <c r="AA253" s="74"/>
      <c r="AB253" s="74"/>
    </row>
    <row r="254" spans="1:28" ht="12.75" hidden="1" customHeight="1" outlineLevel="1" x14ac:dyDescent="0.25">
      <c r="A254" s="14" t="s">
        <v>233</v>
      </c>
      <c r="B254" s="20" t="s">
        <v>145</v>
      </c>
      <c r="C254" s="20" t="s">
        <v>132</v>
      </c>
      <c r="D254" s="76"/>
      <c r="E254" s="76">
        <v>400</v>
      </c>
      <c r="F254" s="74"/>
      <c r="G254" s="75">
        <f t="shared" si="56"/>
        <v>0</v>
      </c>
      <c r="H254" s="74"/>
      <c r="I254" s="74"/>
      <c r="J254" s="75">
        <f t="shared" si="64"/>
        <v>0</v>
      </c>
      <c r="K254" s="74"/>
      <c r="L254" s="74"/>
      <c r="M254" s="74"/>
      <c r="N254" s="74"/>
      <c r="O254" s="74"/>
      <c r="P254" s="74"/>
      <c r="Q254" s="74"/>
      <c r="R254" s="74"/>
      <c r="S254" s="74"/>
      <c r="T254" s="74">
        <f t="shared" si="60"/>
        <v>0</v>
      </c>
      <c r="U254" s="150"/>
      <c r="V254"/>
      <c r="W254" s="74"/>
      <c r="X254" s="74"/>
      <c r="Y254" s="74"/>
      <c r="Z254" s="75">
        <f t="shared" si="50"/>
        <v>0</v>
      </c>
      <c r="AA254" s="74"/>
      <c r="AB254" s="74"/>
    </row>
    <row r="255" spans="1:28" ht="12.75" hidden="1" customHeight="1" outlineLevel="1" x14ac:dyDescent="0.25">
      <c r="A255" s="14" t="s">
        <v>234</v>
      </c>
      <c r="B255" s="20" t="s">
        <v>145</v>
      </c>
      <c r="C255" s="20" t="s">
        <v>132</v>
      </c>
      <c r="D255" s="76"/>
      <c r="E255" s="76">
        <v>600</v>
      </c>
      <c r="F255" s="74"/>
      <c r="G255" s="75">
        <f t="shared" si="56"/>
        <v>0</v>
      </c>
      <c r="H255" s="74"/>
      <c r="I255" s="74"/>
      <c r="J255" s="75">
        <f t="shared" si="64"/>
        <v>0</v>
      </c>
      <c r="K255" s="74"/>
      <c r="L255" s="74"/>
      <c r="M255" s="74"/>
      <c r="N255" s="74"/>
      <c r="O255" s="74"/>
      <c r="P255" s="74"/>
      <c r="Q255" s="74"/>
      <c r="R255" s="74"/>
      <c r="S255" s="74"/>
      <c r="T255" s="74">
        <f t="shared" si="60"/>
        <v>0</v>
      </c>
      <c r="U255" s="151"/>
      <c r="V255"/>
      <c r="W255" s="74"/>
      <c r="X255" s="74"/>
      <c r="Y255" s="74"/>
      <c r="Z255" s="75">
        <f t="shared" si="50"/>
        <v>0</v>
      </c>
      <c r="AA255" s="74"/>
      <c r="AB255" s="74"/>
    </row>
    <row r="256" spans="1:28" ht="12.75" hidden="1" customHeight="1" outlineLevel="1" x14ac:dyDescent="0.25">
      <c r="A256" s="14" t="s">
        <v>235</v>
      </c>
      <c r="B256" s="20" t="s">
        <v>145</v>
      </c>
      <c r="C256" s="20" t="s">
        <v>132</v>
      </c>
      <c r="D256" s="76"/>
      <c r="E256" s="76">
        <v>600</v>
      </c>
      <c r="F256" s="74"/>
      <c r="G256" s="75">
        <f t="shared" si="56"/>
        <v>0</v>
      </c>
      <c r="H256" s="74"/>
      <c r="I256" s="74"/>
      <c r="J256" s="75">
        <f t="shared" si="64"/>
        <v>0</v>
      </c>
      <c r="K256" s="74"/>
      <c r="L256" s="74"/>
      <c r="M256" s="74"/>
      <c r="N256" s="74"/>
      <c r="O256" s="74"/>
      <c r="P256" s="74"/>
      <c r="Q256" s="74"/>
      <c r="R256" s="74"/>
      <c r="S256" s="74"/>
      <c r="T256" s="74">
        <f t="shared" si="60"/>
        <v>0</v>
      </c>
      <c r="U256" s="151"/>
      <c r="V256"/>
      <c r="W256" s="74"/>
      <c r="X256" s="74"/>
      <c r="Y256" s="74"/>
      <c r="Z256" s="75">
        <f t="shared" si="50"/>
        <v>0</v>
      </c>
      <c r="AA256" s="74"/>
      <c r="AB256" s="74"/>
    </row>
    <row r="257" spans="1:28" ht="12.75" hidden="1" customHeight="1" outlineLevel="1" x14ac:dyDescent="0.25">
      <c r="A257" s="14" t="s">
        <v>184</v>
      </c>
      <c r="B257" s="20" t="s">
        <v>145</v>
      </c>
      <c r="C257" s="20" t="s">
        <v>132</v>
      </c>
      <c r="D257" s="76"/>
      <c r="E257" s="76">
        <v>900</v>
      </c>
      <c r="F257" s="74"/>
      <c r="G257" s="75">
        <f t="shared" si="56"/>
        <v>0</v>
      </c>
      <c r="H257" s="74"/>
      <c r="I257" s="74"/>
      <c r="J257" s="75">
        <f t="shared" si="64"/>
        <v>0</v>
      </c>
      <c r="K257" s="74"/>
      <c r="L257" s="74"/>
      <c r="M257" s="74"/>
      <c r="N257" s="74"/>
      <c r="O257" s="74"/>
      <c r="P257" s="74"/>
      <c r="Q257" s="74"/>
      <c r="R257" s="74"/>
      <c r="S257" s="74"/>
      <c r="T257" s="74">
        <f t="shared" si="60"/>
        <v>0</v>
      </c>
      <c r="U257" s="151"/>
      <c r="V257"/>
      <c r="W257" s="74"/>
      <c r="X257" s="74"/>
      <c r="Y257" s="74"/>
      <c r="Z257" s="75">
        <f t="shared" si="50"/>
        <v>0</v>
      </c>
      <c r="AA257" s="74"/>
      <c r="AB257" s="74"/>
    </row>
    <row r="258" spans="1:28" ht="12.75" hidden="1" customHeight="1" outlineLevel="1" x14ac:dyDescent="0.25">
      <c r="A258" s="14" t="s">
        <v>185</v>
      </c>
      <c r="B258" s="20" t="s">
        <v>145</v>
      </c>
      <c r="C258" s="20" t="s">
        <v>132</v>
      </c>
      <c r="D258" s="76"/>
      <c r="E258" s="76">
        <v>400</v>
      </c>
      <c r="F258" s="74"/>
      <c r="G258" s="75">
        <f t="shared" si="56"/>
        <v>0</v>
      </c>
      <c r="H258" s="74"/>
      <c r="I258" s="74"/>
      <c r="J258" s="75">
        <f t="shared" si="64"/>
        <v>0</v>
      </c>
      <c r="K258" s="74"/>
      <c r="L258" s="74"/>
      <c r="M258" s="74"/>
      <c r="N258" s="74"/>
      <c r="O258" s="74"/>
      <c r="P258" s="74"/>
      <c r="Q258" s="74"/>
      <c r="R258" s="74"/>
      <c r="S258" s="74"/>
      <c r="T258" s="74">
        <f t="shared" si="60"/>
        <v>0</v>
      </c>
      <c r="U258" s="151"/>
      <c r="V258"/>
      <c r="W258" s="74"/>
      <c r="X258" s="74"/>
      <c r="Y258" s="74"/>
      <c r="Z258" s="75">
        <f t="shared" si="50"/>
        <v>0</v>
      </c>
      <c r="AA258" s="74"/>
      <c r="AB258" s="74"/>
    </row>
    <row r="259" spans="1:28" ht="12.75" hidden="1" customHeight="1" outlineLevel="1" x14ac:dyDescent="0.25">
      <c r="A259" s="14" t="s">
        <v>236</v>
      </c>
      <c r="B259" s="20" t="s">
        <v>145</v>
      </c>
      <c r="C259" s="20" t="s">
        <v>132</v>
      </c>
      <c r="D259" s="76"/>
      <c r="E259" s="76">
        <v>350</v>
      </c>
      <c r="F259" s="74"/>
      <c r="G259" s="75">
        <f t="shared" si="56"/>
        <v>0</v>
      </c>
      <c r="H259" s="74"/>
      <c r="I259" s="74"/>
      <c r="J259" s="75">
        <f t="shared" si="64"/>
        <v>0</v>
      </c>
      <c r="K259" s="74"/>
      <c r="L259" s="74"/>
      <c r="M259" s="74"/>
      <c r="N259" s="74"/>
      <c r="O259" s="74"/>
      <c r="P259" s="74"/>
      <c r="Q259" s="74"/>
      <c r="R259" s="74"/>
      <c r="S259" s="74"/>
      <c r="T259" s="74">
        <f t="shared" si="60"/>
        <v>0</v>
      </c>
      <c r="U259" s="146"/>
      <c r="V259"/>
      <c r="W259" s="74"/>
      <c r="X259" s="74"/>
      <c r="Y259" s="74"/>
      <c r="Z259" s="75">
        <f t="shared" si="50"/>
        <v>0</v>
      </c>
      <c r="AA259" s="74"/>
      <c r="AB259" s="74"/>
    </row>
    <row r="260" spans="1:28" ht="39" hidden="1" collapsed="1" x14ac:dyDescent="0.25">
      <c r="A260" s="14" t="s">
        <v>367</v>
      </c>
      <c r="B260" s="20" t="s">
        <v>145</v>
      </c>
      <c r="C260" s="20" t="s">
        <v>132</v>
      </c>
      <c r="D260" s="76"/>
      <c r="E260" s="76"/>
      <c r="F260" s="74"/>
      <c r="G260" s="75">
        <f t="shared" si="56"/>
        <v>0</v>
      </c>
      <c r="H260" s="74"/>
      <c r="I260" s="74"/>
      <c r="J260" s="75">
        <f t="shared" si="64"/>
        <v>0</v>
      </c>
      <c r="K260" s="74"/>
      <c r="L260" s="74"/>
      <c r="M260" s="74"/>
      <c r="N260" s="74"/>
      <c r="O260" s="74"/>
      <c r="P260" s="74"/>
      <c r="Q260" s="74"/>
      <c r="R260" s="74"/>
      <c r="S260" s="74"/>
      <c r="T260" s="74">
        <f t="shared" si="60"/>
        <v>0</v>
      </c>
      <c r="U260" s="146"/>
      <c r="V260"/>
      <c r="W260" s="74"/>
      <c r="X260" s="74"/>
      <c r="Y260" s="74"/>
      <c r="Z260" s="75">
        <f t="shared" si="50"/>
        <v>0</v>
      </c>
      <c r="AA260" s="74"/>
      <c r="AB260" s="74"/>
    </row>
    <row r="261" spans="1:28" ht="39" hidden="1" collapsed="1" x14ac:dyDescent="0.25">
      <c r="A261" s="14" t="s">
        <v>368</v>
      </c>
      <c r="B261" s="20" t="s">
        <v>145</v>
      </c>
      <c r="C261" s="20" t="s">
        <v>132</v>
      </c>
      <c r="D261" s="76"/>
      <c r="E261" s="76">
        <f>SUM(E262)</f>
        <v>50</v>
      </c>
      <c r="F261" s="76">
        <f t="shared" ref="F261:K261" si="65">SUM(F262)</f>
        <v>0</v>
      </c>
      <c r="G261" s="99">
        <f t="shared" si="65"/>
        <v>0</v>
      </c>
      <c r="H261" s="76">
        <f t="shared" si="65"/>
        <v>0</v>
      </c>
      <c r="I261" s="76">
        <f t="shared" si="65"/>
        <v>0</v>
      </c>
      <c r="J261" s="99">
        <f t="shared" si="65"/>
        <v>0</v>
      </c>
      <c r="K261" s="76">
        <f t="shared" si="65"/>
        <v>0</v>
      </c>
      <c r="L261" s="76"/>
      <c r="M261" s="76"/>
      <c r="N261" s="76"/>
      <c r="O261" s="76"/>
      <c r="P261" s="76"/>
      <c r="Q261" s="76"/>
      <c r="R261" s="76"/>
      <c r="S261" s="76"/>
      <c r="T261" s="74">
        <f t="shared" si="60"/>
        <v>0</v>
      </c>
      <c r="U261" s="146"/>
      <c r="V261"/>
      <c r="W261" s="74"/>
      <c r="X261" s="74"/>
      <c r="Y261" s="74"/>
      <c r="Z261" s="75">
        <f t="shared" si="50"/>
        <v>0</v>
      </c>
      <c r="AA261" s="74"/>
      <c r="AB261" s="74"/>
    </row>
    <row r="262" spans="1:28" ht="12.75" customHeight="1" outlineLevel="1" x14ac:dyDescent="0.25">
      <c r="A262" s="14" t="s">
        <v>369</v>
      </c>
      <c r="B262" s="20" t="s">
        <v>145</v>
      </c>
      <c r="C262" s="20" t="s">
        <v>132</v>
      </c>
      <c r="D262" s="76"/>
      <c r="E262" s="76">
        <v>50</v>
      </c>
      <c r="F262" s="74"/>
      <c r="G262" s="75">
        <f t="shared" si="56"/>
        <v>0</v>
      </c>
      <c r="H262" s="74"/>
      <c r="I262" s="74"/>
      <c r="J262" s="75">
        <f t="shared" ref="J262:J282" si="66">SUM(K262+T262)</f>
        <v>0</v>
      </c>
      <c r="K262" s="74"/>
      <c r="L262" s="74"/>
      <c r="M262" s="74"/>
      <c r="N262" s="74"/>
      <c r="O262" s="74"/>
      <c r="P262" s="74"/>
      <c r="Q262" s="74"/>
      <c r="R262" s="74"/>
      <c r="S262" s="74"/>
      <c r="T262" s="74">
        <f t="shared" si="60"/>
        <v>0</v>
      </c>
      <c r="U262" s="146"/>
      <c r="V262"/>
      <c r="W262" s="74"/>
      <c r="X262" s="74"/>
      <c r="Y262" s="74"/>
      <c r="Z262" s="75">
        <f t="shared" si="50"/>
        <v>0</v>
      </c>
      <c r="AA262" s="74"/>
      <c r="AB262" s="74"/>
    </row>
    <row r="263" spans="1:28" ht="42" customHeight="1" x14ac:dyDescent="0.25">
      <c r="A263" s="14" t="s">
        <v>370</v>
      </c>
      <c r="B263" s="20" t="s">
        <v>145</v>
      </c>
      <c r="C263" s="20" t="s">
        <v>132</v>
      </c>
      <c r="D263" s="76">
        <v>199943.7</v>
      </c>
      <c r="E263" s="76">
        <v>19.8</v>
      </c>
      <c r="F263" s="74"/>
      <c r="G263" s="75">
        <f>SUM(I263+H263)</f>
        <v>132184</v>
      </c>
      <c r="H263" s="74">
        <v>13219</v>
      </c>
      <c r="I263" s="74">
        <v>118965</v>
      </c>
      <c r="J263" s="75">
        <f t="shared" si="66"/>
        <v>0</v>
      </c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146"/>
      <c r="V263"/>
      <c r="W263" s="74"/>
      <c r="X263" s="74"/>
      <c r="Y263" s="74"/>
      <c r="Z263" s="75">
        <f t="shared" si="50"/>
        <v>0</v>
      </c>
      <c r="AA263" s="74"/>
      <c r="AB263" s="74"/>
    </row>
    <row r="264" spans="1:28" ht="16.5" hidden="1" customHeight="1" x14ac:dyDescent="0.25">
      <c r="A264" s="14" t="s">
        <v>371</v>
      </c>
      <c r="B264" s="20" t="s">
        <v>145</v>
      </c>
      <c r="C264" s="20" t="s">
        <v>132</v>
      </c>
      <c r="D264" s="76"/>
      <c r="E264" s="76">
        <v>4270.7</v>
      </c>
      <c r="F264" s="74"/>
      <c r="G264" s="75">
        <f t="shared" ref="G264:G283" si="67">SUM(I264+H264)</f>
        <v>0</v>
      </c>
      <c r="H264" s="74"/>
      <c r="I264" s="74"/>
      <c r="J264" s="75">
        <f t="shared" si="66"/>
        <v>0</v>
      </c>
      <c r="K264" s="74"/>
      <c r="L264" s="74"/>
      <c r="M264" s="74"/>
      <c r="N264" s="74"/>
      <c r="O264" s="74"/>
      <c r="P264" s="74"/>
      <c r="Q264" s="74"/>
      <c r="R264" s="74"/>
      <c r="S264" s="74"/>
      <c r="T264" s="74">
        <f t="shared" si="60"/>
        <v>0</v>
      </c>
      <c r="U264" s="145"/>
      <c r="V264"/>
      <c r="W264" s="74"/>
      <c r="X264" s="74"/>
      <c r="Y264" s="74"/>
      <c r="Z264" s="75">
        <f t="shared" ref="Z264:Z328" si="68">SUM(AA264:AB264)</f>
        <v>0</v>
      </c>
      <c r="AA264" s="74"/>
      <c r="AB264" s="74"/>
    </row>
    <row r="265" spans="1:28" ht="40.5" hidden="1" customHeight="1" x14ac:dyDescent="0.25">
      <c r="A265" s="14" t="s">
        <v>115</v>
      </c>
      <c r="B265" s="20" t="s">
        <v>145</v>
      </c>
      <c r="C265" s="20" t="s">
        <v>132</v>
      </c>
      <c r="D265" s="76"/>
      <c r="E265" s="76">
        <v>2741.2</v>
      </c>
      <c r="F265" s="74"/>
      <c r="G265" s="75"/>
      <c r="H265" s="74"/>
      <c r="I265" s="74"/>
      <c r="J265" s="75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146"/>
      <c r="V265"/>
      <c r="W265" s="74"/>
      <c r="X265" s="74"/>
      <c r="Y265" s="74"/>
      <c r="Z265" s="75">
        <f t="shared" si="68"/>
        <v>0</v>
      </c>
      <c r="AA265" s="74"/>
      <c r="AB265" s="74"/>
    </row>
    <row r="266" spans="1:28" ht="26.25" customHeight="1" x14ac:dyDescent="0.25">
      <c r="A266" s="178" t="s">
        <v>473</v>
      </c>
      <c r="B266" s="61"/>
      <c r="C266" s="61"/>
      <c r="D266" s="155">
        <f>D267+D268+D269+D270+D271+D272+D273+D274</f>
        <v>0</v>
      </c>
      <c r="E266" s="155">
        <f>E267+E268+E269+E270+E271+E272+E273+E274</f>
        <v>0</v>
      </c>
      <c r="F266" s="155">
        <f>F267+F268+F269+F270+F271+F272+F273+F274</f>
        <v>0</v>
      </c>
      <c r="G266" s="96">
        <f t="shared" si="67"/>
        <v>0</v>
      </c>
      <c r="H266" s="155">
        <f>H267+H268+H269+H270+H271+H272+H273+H274</f>
        <v>0</v>
      </c>
      <c r="I266" s="155">
        <f>I267+I268+I269+I270+I271+I272+I273+I274</f>
        <v>0</v>
      </c>
      <c r="J266" s="96">
        <f t="shared" si="66"/>
        <v>56457.799999999996</v>
      </c>
      <c r="K266" s="155">
        <f>K267+K268+K269+K270+K271+K272+K273+K274</f>
        <v>56338.899999999994</v>
      </c>
      <c r="L266" s="155">
        <f>L267+L268+L269+L270+L271+L272+L273+L274</f>
        <v>18190.400000000001</v>
      </c>
      <c r="M266" s="155">
        <f>M267+M268+M269+M270+M271+M272+M273+M274</f>
        <v>871.2</v>
      </c>
      <c r="N266" s="155">
        <f>N267+N268+N269+N270+N271+N272+N273+N274</f>
        <v>1500.3</v>
      </c>
      <c r="O266" s="155">
        <f>O267+O268+O269+O270+O271+O272+O273+O274</f>
        <v>2075.9</v>
      </c>
      <c r="P266" s="155"/>
      <c r="Q266" s="155"/>
      <c r="R266" s="155">
        <f>R267+R268+R269+R270+R271+R272+R273+R274</f>
        <v>40855.5</v>
      </c>
      <c r="S266" s="155"/>
      <c r="T266" s="95">
        <f t="shared" si="60"/>
        <v>118.9</v>
      </c>
      <c r="U266" s="182"/>
      <c r="V266" s="181"/>
      <c r="W266" s="155">
        <f>SUM(W270)</f>
        <v>118.9</v>
      </c>
      <c r="X266" s="155"/>
      <c r="Y266" s="155"/>
      <c r="Z266" s="96">
        <f t="shared" si="68"/>
        <v>14218.9</v>
      </c>
      <c r="AA266" s="155">
        <f>AA267+AA268+AA269+AA270+AA271+AA272+AA273+AA274</f>
        <v>14100</v>
      </c>
      <c r="AB266" s="155">
        <f>AB267+AB268+AB269+AB270+AB271+AB272+AB273+AB274</f>
        <v>118.9</v>
      </c>
    </row>
    <row r="267" spans="1:28" ht="16.5" customHeight="1" x14ac:dyDescent="0.25">
      <c r="A267" s="14" t="s">
        <v>431</v>
      </c>
      <c r="B267" s="42" t="s">
        <v>145</v>
      </c>
      <c r="C267" s="42" t="s">
        <v>132</v>
      </c>
      <c r="D267" s="76"/>
      <c r="E267" s="76"/>
      <c r="F267" s="74"/>
      <c r="G267" s="75">
        <f t="shared" si="67"/>
        <v>0</v>
      </c>
      <c r="H267" s="74"/>
      <c r="I267" s="74"/>
      <c r="J267" s="75">
        <f t="shared" si="66"/>
        <v>2613.8000000000002</v>
      </c>
      <c r="K267" s="74">
        <f>L267+M267+N267+O267+R267</f>
        <v>2613.8000000000002</v>
      </c>
      <c r="L267" s="74">
        <v>2598.8000000000002</v>
      </c>
      <c r="M267" s="74">
        <v>15</v>
      </c>
      <c r="N267" s="74"/>
      <c r="O267" s="74"/>
      <c r="P267" s="74"/>
      <c r="Q267" s="74"/>
      <c r="R267" s="74"/>
      <c r="S267" s="74"/>
      <c r="T267" s="74">
        <f t="shared" si="60"/>
        <v>0</v>
      </c>
      <c r="U267" s="146"/>
      <c r="V267"/>
      <c r="W267" s="74"/>
      <c r="X267" s="74"/>
      <c r="Y267" s="74"/>
      <c r="Z267" s="75">
        <f t="shared" si="68"/>
        <v>1500</v>
      </c>
      <c r="AA267" s="74">
        <v>1500</v>
      </c>
      <c r="AB267" s="74"/>
    </row>
    <row r="268" spans="1:28" ht="16.5" customHeight="1" x14ac:dyDescent="0.25">
      <c r="A268" s="14" t="s">
        <v>432</v>
      </c>
      <c r="B268" s="42" t="s">
        <v>145</v>
      </c>
      <c r="C268" s="42" t="s">
        <v>132</v>
      </c>
      <c r="D268" s="76"/>
      <c r="E268" s="76"/>
      <c r="F268" s="74"/>
      <c r="G268" s="75">
        <f t="shared" si="67"/>
        <v>0</v>
      </c>
      <c r="H268" s="74"/>
      <c r="I268" s="74"/>
      <c r="J268" s="75">
        <f t="shared" si="66"/>
        <v>4854.8999999999996</v>
      </c>
      <c r="K268" s="74">
        <f t="shared" ref="K268:K274" si="69">L268+M268+N268+O268+R268</f>
        <v>4854.8999999999996</v>
      </c>
      <c r="L268" s="74">
        <v>1957.5</v>
      </c>
      <c r="M268" s="74">
        <v>76</v>
      </c>
      <c r="N268" s="74"/>
      <c r="O268" s="74">
        <v>61.4</v>
      </c>
      <c r="P268" s="74"/>
      <c r="Q268" s="74"/>
      <c r="R268" s="74">
        <v>2760</v>
      </c>
      <c r="S268" s="74"/>
      <c r="T268" s="74">
        <f t="shared" si="60"/>
        <v>0</v>
      </c>
      <c r="U268" s="146"/>
      <c r="V268"/>
      <c r="W268" s="74"/>
      <c r="X268" s="74"/>
      <c r="Y268" s="74"/>
      <c r="Z268" s="75">
        <f t="shared" si="68"/>
        <v>1800</v>
      </c>
      <c r="AA268" s="74">
        <v>1800</v>
      </c>
      <c r="AB268" s="74"/>
    </row>
    <row r="269" spans="1:28" ht="16.5" customHeight="1" x14ac:dyDescent="0.25">
      <c r="A269" s="14" t="s">
        <v>433</v>
      </c>
      <c r="B269" s="42" t="s">
        <v>145</v>
      </c>
      <c r="C269" s="42" t="s">
        <v>132</v>
      </c>
      <c r="D269" s="76"/>
      <c r="E269" s="76"/>
      <c r="F269" s="74"/>
      <c r="G269" s="75">
        <f t="shared" si="67"/>
        <v>0</v>
      </c>
      <c r="H269" s="74"/>
      <c r="I269" s="74"/>
      <c r="J269" s="75">
        <f t="shared" si="66"/>
        <v>7920</v>
      </c>
      <c r="K269" s="74">
        <f t="shared" si="69"/>
        <v>7920</v>
      </c>
      <c r="L269" s="74">
        <v>2196</v>
      </c>
      <c r="M269" s="74">
        <v>100</v>
      </c>
      <c r="N269" s="74"/>
      <c r="O269" s="74">
        <v>409</v>
      </c>
      <c r="P269" s="74"/>
      <c r="Q269" s="74"/>
      <c r="R269" s="74">
        <v>5215</v>
      </c>
      <c r="S269" s="74"/>
      <c r="T269" s="74">
        <f t="shared" si="60"/>
        <v>0</v>
      </c>
      <c r="U269" s="146"/>
      <c r="V269"/>
      <c r="W269" s="74"/>
      <c r="X269" s="74"/>
      <c r="Y269" s="74"/>
      <c r="Z269" s="75">
        <f t="shared" si="68"/>
        <v>2200</v>
      </c>
      <c r="AA269" s="74">
        <v>2200</v>
      </c>
      <c r="AB269" s="74"/>
    </row>
    <row r="270" spans="1:28" ht="16.5" customHeight="1" x14ac:dyDescent="0.25">
      <c r="A270" s="14" t="s">
        <v>434</v>
      </c>
      <c r="B270" s="42" t="s">
        <v>145</v>
      </c>
      <c r="C270" s="42" t="s">
        <v>132</v>
      </c>
      <c r="D270" s="76"/>
      <c r="E270" s="76"/>
      <c r="F270" s="74"/>
      <c r="G270" s="75">
        <f t="shared" si="67"/>
        <v>0</v>
      </c>
      <c r="H270" s="74"/>
      <c r="I270" s="74"/>
      <c r="J270" s="75">
        <f t="shared" si="66"/>
        <v>21779.200000000001</v>
      </c>
      <c r="K270" s="74">
        <f t="shared" si="69"/>
        <v>21660.3</v>
      </c>
      <c r="L270" s="74">
        <v>4299.1000000000004</v>
      </c>
      <c r="M270" s="74">
        <v>360</v>
      </c>
      <c r="N270" s="74">
        <v>1500.3</v>
      </c>
      <c r="O270" s="74">
        <v>953.5</v>
      </c>
      <c r="P270" s="74"/>
      <c r="Q270" s="74"/>
      <c r="R270" s="74">
        <v>14547.4</v>
      </c>
      <c r="S270" s="74"/>
      <c r="T270" s="74">
        <f t="shared" si="60"/>
        <v>118.9</v>
      </c>
      <c r="U270" s="146"/>
      <c r="V270"/>
      <c r="W270" s="74">
        <v>118.9</v>
      </c>
      <c r="X270" s="74"/>
      <c r="Y270" s="74"/>
      <c r="Z270" s="75">
        <f t="shared" si="68"/>
        <v>3118.9</v>
      </c>
      <c r="AA270" s="74">
        <v>3000</v>
      </c>
      <c r="AB270" s="74">
        <v>118.9</v>
      </c>
    </row>
    <row r="271" spans="1:28" ht="16.5" customHeight="1" x14ac:dyDescent="0.25">
      <c r="A271" s="14" t="s">
        <v>435</v>
      </c>
      <c r="B271" s="42" t="s">
        <v>145</v>
      </c>
      <c r="C271" s="42" t="s">
        <v>132</v>
      </c>
      <c r="D271" s="76"/>
      <c r="E271" s="76"/>
      <c r="F271" s="74"/>
      <c r="G271" s="75">
        <f t="shared" si="67"/>
        <v>0</v>
      </c>
      <c r="H271" s="74"/>
      <c r="I271" s="74"/>
      <c r="J271" s="75">
        <f t="shared" si="66"/>
        <v>2492.6</v>
      </c>
      <c r="K271" s="74">
        <f t="shared" si="69"/>
        <v>2492.6</v>
      </c>
      <c r="L271" s="74">
        <v>1652.1</v>
      </c>
      <c r="M271" s="74">
        <v>30</v>
      </c>
      <c r="N271" s="74"/>
      <c r="O271" s="74">
        <v>98</v>
      </c>
      <c r="P271" s="74"/>
      <c r="Q271" s="74"/>
      <c r="R271" s="74">
        <v>712.5</v>
      </c>
      <c r="S271" s="74"/>
      <c r="T271" s="74">
        <f t="shared" si="60"/>
        <v>0</v>
      </c>
      <c r="U271" s="146"/>
      <c r="V271"/>
      <c r="W271" s="74"/>
      <c r="X271" s="74"/>
      <c r="Y271" s="74"/>
      <c r="Z271" s="75">
        <f t="shared" si="68"/>
        <v>1500</v>
      </c>
      <c r="AA271" s="74">
        <v>1500</v>
      </c>
      <c r="AB271" s="74"/>
    </row>
    <row r="272" spans="1:28" ht="16.5" customHeight="1" x14ac:dyDescent="0.25">
      <c r="A272" s="14" t="s">
        <v>436</v>
      </c>
      <c r="B272" s="42" t="s">
        <v>145</v>
      </c>
      <c r="C272" s="42" t="s">
        <v>132</v>
      </c>
      <c r="D272" s="76"/>
      <c r="E272" s="76"/>
      <c r="F272" s="74"/>
      <c r="G272" s="75">
        <f t="shared" si="67"/>
        <v>0</v>
      </c>
      <c r="H272" s="74"/>
      <c r="I272" s="74"/>
      <c r="J272" s="75">
        <f t="shared" si="66"/>
        <v>1092.0999999999999</v>
      </c>
      <c r="K272" s="74">
        <v>1092.0999999999999</v>
      </c>
      <c r="L272" s="74">
        <v>607.79999999999995</v>
      </c>
      <c r="M272" s="74">
        <v>160</v>
      </c>
      <c r="N272" s="74"/>
      <c r="O272" s="74">
        <v>200</v>
      </c>
      <c r="P272" s="74"/>
      <c r="Q272" s="74"/>
      <c r="R272" s="74">
        <v>7278.7</v>
      </c>
      <c r="S272" s="74"/>
      <c r="T272" s="74">
        <f t="shared" si="60"/>
        <v>0</v>
      </c>
      <c r="U272" s="145"/>
      <c r="V272"/>
      <c r="W272" s="74"/>
      <c r="X272" s="74"/>
      <c r="Y272" s="74"/>
      <c r="Z272" s="75">
        <f t="shared" si="68"/>
        <v>800</v>
      </c>
      <c r="AA272" s="74">
        <v>800</v>
      </c>
      <c r="AB272" s="74"/>
    </row>
    <row r="273" spans="1:28" ht="16.5" customHeight="1" x14ac:dyDescent="0.25">
      <c r="A273" s="14" t="s">
        <v>437</v>
      </c>
      <c r="B273" s="42" t="s">
        <v>145</v>
      </c>
      <c r="C273" s="42" t="s">
        <v>132</v>
      </c>
      <c r="D273" s="76"/>
      <c r="E273" s="76"/>
      <c r="F273" s="74"/>
      <c r="G273" s="75">
        <f t="shared" si="67"/>
        <v>0</v>
      </c>
      <c r="H273" s="74"/>
      <c r="I273" s="74"/>
      <c r="J273" s="75">
        <f t="shared" si="66"/>
        <v>1070.2</v>
      </c>
      <c r="K273" s="74">
        <f t="shared" si="69"/>
        <v>1070.2</v>
      </c>
      <c r="L273" s="74">
        <v>900</v>
      </c>
      <c r="M273" s="74">
        <v>5</v>
      </c>
      <c r="N273" s="74"/>
      <c r="O273" s="74">
        <v>15.2</v>
      </c>
      <c r="P273" s="74"/>
      <c r="Q273" s="74"/>
      <c r="R273" s="74">
        <v>150</v>
      </c>
      <c r="S273" s="74"/>
      <c r="T273" s="74">
        <f t="shared" si="60"/>
        <v>0</v>
      </c>
      <c r="U273" s="145"/>
      <c r="V273"/>
      <c r="W273" s="74"/>
      <c r="X273" s="74"/>
      <c r="Y273" s="74"/>
      <c r="Z273" s="75">
        <f t="shared" si="68"/>
        <v>800</v>
      </c>
      <c r="AA273" s="74">
        <v>800</v>
      </c>
      <c r="AB273" s="74"/>
    </row>
    <row r="274" spans="1:28" ht="16.5" customHeight="1" x14ac:dyDescent="0.25">
      <c r="A274" s="14" t="s">
        <v>365</v>
      </c>
      <c r="B274" s="42" t="s">
        <v>145</v>
      </c>
      <c r="C274" s="42" t="s">
        <v>132</v>
      </c>
      <c r="D274" s="76"/>
      <c r="E274" s="76"/>
      <c r="F274" s="74"/>
      <c r="G274" s="75">
        <f t="shared" si="67"/>
        <v>0</v>
      </c>
      <c r="H274" s="74"/>
      <c r="I274" s="74"/>
      <c r="J274" s="75">
        <f t="shared" si="66"/>
        <v>14635</v>
      </c>
      <c r="K274" s="74">
        <f t="shared" si="69"/>
        <v>14635</v>
      </c>
      <c r="L274" s="74">
        <v>3979.1</v>
      </c>
      <c r="M274" s="74">
        <v>125.2</v>
      </c>
      <c r="N274" s="74"/>
      <c r="O274" s="74">
        <v>338.8</v>
      </c>
      <c r="P274" s="74"/>
      <c r="Q274" s="74"/>
      <c r="R274" s="74">
        <v>10191.9</v>
      </c>
      <c r="S274" s="74"/>
      <c r="T274" s="74">
        <f t="shared" si="60"/>
        <v>0</v>
      </c>
      <c r="U274" s="145"/>
      <c r="V274"/>
      <c r="W274" s="74"/>
      <c r="X274" s="74"/>
      <c r="Y274" s="74"/>
      <c r="Z274" s="75">
        <f t="shared" si="68"/>
        <v>2500</v>
      </c>
      <c r="AA274" s="74">
        <v>2500</v>
      </c>
      <c r="AB274" s="74"/>
    </row>
    <row r="275" spans="1:28" ht="18.75" customHeight="1" x14ac:dyDescent="0.25">
      <c r="A275" s="178" t="s">
        <v>475</v>
      </c>
      <c r="B275" s="61"/>
      <c r="C275" s="61"/>
      <c r="D275" s="155">
        <f>D276+D277+D278</f>
        <v>0</v>
      </c>
      <c r="E275" s="155">
        <f>E276+E277+E278</f>
        <v>0</v>
      </c>
      <c r="F275" s="155">
        <f>F276+F277+F278</f>
        <v>0</v>
      </c>
      <c r="G275" s="96">
        <f t="shared" si="67"/>
        <v>0</v>
      </c>
      <c r="H275" s="155">
        <f>H276+H277+H278</f>
        <v>0</v>
      </c>
      <c r="I275" s="155">
        <f>I276+I277+I278</f>
        <v>0</v>
      </c>
      <c r="J275" s="96">
        <f t="shared" si="66"/>
        <v>2469.5</v>
      </c>
      <c r="K275" s="155">
        <f>K276+K277+K278</f>
        <v>2469.5</v>
      </c>
      <c r="L275" s="155">
        <f>L276+L277+L278</f>
        <v>2216.3000000000002</v>
      </c>
      <c r="M275" s="155">
        <f>M276+M277+M278</f>
        <v>120</v>
      </c>
      <c r="N275" s="155">
        <f>N276+N277+N278</f>
        <v>0</v>
      </c>
      <c r="O275" s="155">
        <f>O276+O277+O278</f>
        <v>81.599999999999994</v>
      </c>
      <c r="P275" s="155"/>
      <c r="Q275" s="155"/>
      <c r="R275" s="155">
        <f>R276+R277+R278</f>
        <v>0</v>
      </c>
      <c r="S275" s="155"/>
      <c r="T275" s="95">
        <f t="shared" si="60"/>
        <v>0</v>
      </c>
      <c r="U275" s="180"/>
      <c r="V275" s="181"/>
      <c r="W275" s="155"/>
      <c r="X275" s="155"/>
      <c r="Y275" s="155"/>
      <c r="Z275" s="96">
        <f t="shared" si="68"/>
        <v>2000</v>
      </c>
      <c r="AA275" s="155">
        <f>AA276+AA277+AA278</f>
        <v>2000</v>
      </c>
      <c r="AB275" s="155">
        <f>AB276+AB277+AB278</f>
        <v>0</v>
      </c>
    </row>
    <row r="276" spans="1:28" ht="16.5" customHeight="1" x14ac:dyDescent="0.25">
      <c r="A276" s="14" t="s">
        <v>440</v>
      </c>
      <c r="B276" s="42" t="s">
        <v>145</v>
      </c>
      <c r="C276" s="42" t="s">
        <v>132</v>
      </c>
      <c r="D276" s="76"/>
      <c r="E276" s="76"/>
      <c r="F276" s="74"/>
      <c r="G276" s="75">
        <f t="shared" si="67"/>
        <v>0</v>
      </c>
      <c r="H276" s="74"/>
      <c r="I276" s="74"/>
      <c r="J276" s="75">
        <f t="shared" si="66"/>
        <v>450.8</v>
      </c>
      <c r="K276" s="74">
        <f>L276+M276+N276+O276+R276</f>
        <v>450.8</v>
      </c>
      <c r="L276" s="74">
        <v>450.8</v>
      </c>
      <c r="M276" s="74"/>
      <c r="N276" s="74"/>
      <c r="O276" s="74"/>
      <c r="P276" s="74"/>
      <c r="Q276" s="74"/>
      <c r="R276" s="74"/>
      <c r="S276" s="74"/>
      <c r="T276" s="74">
        <f t="shared" si="60"/>
        <v>0</v>
      </c>
      <c r="U276" s="145"/>
      <c r="V276"/>
      <c r="W276" s="74"/>
      <c r="X276" s="74"/>
      <c r="Y276" s="74"/>
      <c r="Z276" s="75">
        <f t="shared" si="68"/>
        <v>500</v>
      </c>
      <c r="AA276" s="74">
        <v>500</v>
      </c>
      <c r="AB276" s="74"/>
    </row>
    <row r="277" spans="1:28" ht="16.5" customHeight="1" x14ac:dyDescent="0.25">
      <c r="A277" s="14" t="s">
        <v>441</v>
      </c>
      <c r="B277" s="42" t="s">
        <v>145</v>
      </c>
      <c r="C277" s="42" t="s">
        <v>132</v>
      </c>
      <c r="D277" s="76"/>
      <c r="E277" s="76"/>
      <c r="F277" s="74"/>
      <c r="G277" s="75">
        <f t="shared" si="67"/>
        <v>0</v>
      </c>
      <c r="H277" s="74"/>
      <c r="I277" s="74"/>
      <c r="J277" s="75">
        <f t="shared" si="66"/>
        <v>1353.5</v>
      </c>
      <c r="K277" s="74">
        <v>1353.5</v>
      </c>
      <c r="L277" s="74">
        <v>1353.5</v>
      </c>
      <c r="M277" s="74">
        <v>100</v>
      </c>
      <c r="N277" s="74"/>
      <c r="O277" s="74">
        <v>70</v>
      </c>
      <c r="P277" s="74"/>
      <c r="Q277" s="74"/>
      <c r="R277" s="74"/>
      <c r="S277" s="74"/>
      <c r="T277" s="74">
        <f t="shared" si="60"/>
        <v>0</v>
      </c>
      <c r="U277" s="145"/>
      <c r="V277"/>
      <c r="W277" s="74"/>
      <c r="X277" s="74"/>
      <c r="Y277" s="74"/>
      <c r="Z277" s="75">
        <f t="shared" si="68"/>
        <v>800</v>
      </c>
      <c r="AA277" s="74">
        <v>800</v>
      </c>
      <c r="AB277" s="74"/>
    </row>
    <row r="278" spans="1:28" ht="16.5" customHeight="1" x14ac:dyDescent="0.25">
      <c r="A278" s="14" t="s">
        <v>442</v>
      </c>
      <c r="B278" s="42" t="s">
        <v>145</v>
      </c>
      <c r="C278" s="42" t="s">
        <v>132</v>
      </c>
      <c r="D278" s="76"/>
      <c r="E278" s="76"/>
      <c r="F278" s="74"/>
      <c r="G278" s="75">
        <f t="shared" si="67"/>
        <v>0</v>
      </c>
      <c r="H278" s="74"/>
      <c r="I278" s="74"/>
      <c r="J278" s="75">
        <f t="shared" si="66"/>
        <v>665.2</v>
      </c>
      <c r="K278" s="74">
        <v>665.2</v>
      </c>
      <c r="L278" s="74">
        <v>412</v>
      </c>
      <c r="M278" s="74">
        <v>20</v>
      </c>
      <c r="N278" s="74"/>
      <c r="O278" s="74">
        <v>11.6</v>
      </c>
      <c r="P278" s="74"/>
      <c r="Q278" s="74"/>
      <c r="R278" s="74"/>
      <c r="S278" s="74"/>
      <c r="T278" s="74">
        <f t="shared" si="60"/>
        <v>0</v>
      </c>
      <c r="U278" s="145"/>
      <c r="V278"/>
      <c r="W278" s="74"/>
      <c r="X278" s="74"/>
      <c r="Y278" s="74"/>
      <c r="Z278" s="75">
        <f t="shared" si="68"/>
        <v>700</v>
      </c>
      <c r="AA278" s="74">
        <v>700</v>
      </c>
      <c r="AB278" s="74"/>
    </row>
    <row r="279" spans="1:28" ht="27" customHeight="1" x14ac:dyDescent="0.25">
      <c r="A279" s="178" t="s">
        <v>474</v>
      </c>
      <c r="B279" s="61"/>
      <c r="C279" s="61"/>
      <c r="D279" s="155">
        <f>D280+D281+D282</f>
        <v>0</v>
      </c>
      <c r="E279" s="155">
        <f>E280+E281+E282</f>
        <v>0</v>
      </c>
      <c r="F279" s="155">
        <f>F280+F281+F282</f>
        <v>0</v>
      </c>
      <c r="G279" s="96">
        <f t="shared" si="67"/>
        <v>0</v>
      </c>
      <c r="H279" s="155">
        <f>H280+H281+H282</f>
        <v>0</v>
      </c>
      <c r="I279" s="155">
        <f>I280+I281+I282</f>
        <v>0</v>
      </c>
      <c r="J279" s="96">
        <f t="shared" si="66"/>
        <v>1371.6</v>
      </c>
      <c r="K279" s="155">
        <f>K280+K281+K282</f>
        <v>1371.6</v>
      </c>
      <c r="L279" s="155">
        <f>L280+L281+L282</f>
        <v>1489</v>
      </c>
      <c r="M279" s="155">
        <f>M280+M281+M282</f>
        <v>0</v>
      </c>
      <c r="N279" s="155">
        <f>N280+N281+N282</f>
        <v>0</v>
      </c>
      <c r="O279" s="155">
        <f>O280+O281+O282</f>
        <v>168.79999999999998</v>
      </c>
      <c r="P279" s="155"/>
      <c r="Q279" s="155"/>
      <c r="R279" s="155">
        <f>R280+R281+R282</f>
        <v>0</v>
      </c>
      <c r="S279" s="155"/>
      <c r="T279" s="95">
        <f t="shared" si="60"/>
        <v>0</v>
      </c>
      <c r="U279" s="180"/>
      <c r="V279" s="181"/>
      <c r="W279" s="155"/>
      <c r="X279" s="155"/>
      <c r="Y279" s="155"/>
      <c r="Z279" s="96">
        <f t="shared" si="68"/>
        <v>1150</v>
      </c>
      <c r="AA279" s="155">
        <f>AA280+AA281+AA282</f>
        <v>1150</v>
      </c>
      <c r="AB279" s="155">
        <f>AB280+AB281+AB282</f>
        <v>0</v>
      </c>
    </row>
    <row r="280" spans="1:28" ht="16.5" customHeight="1" x14ac:dyDescent="0.25">
      <c r="A280" s="14" t="s">
        <v>443</v>
      </c>
      <c r="B280" s="42" t="s">
        <v>145</v>
      </c>
      <c r="C280" s="42" t="s">
        <v>132</v>
      </c>
      <c r="D280" s="76"/>
      <c r="E280" s="76"/>
      <c r="F280" s="74"/>
      <c r="G280" s="75">
        <f t="shared" si="67"/>
        <v>0</v>
      </c>
      <c r="H280" s="74"/>
      <c r="I280" s="74"/>
      <c r="J280" s="75">
        <f t="shared" si="66"/>
        <v>447.6</v>
      </c>
      <c r="K280" s="74">
        <v>447.6</v>
      </c>
      <c r="L280" s="74">
        <v>570</v>
      </c>
      <c r="M280" s="74"/>
      <c r="N280" s="74"/>
      <c r="O280" s="74">
        <v>4.0999999999999996</v>
      </c>
      <c r="P280" s="74"/>
      <c r="Q280" s="74"/>
      <c r="R280" s="74"/>
      <c r="S280" s="74"/>
      <c r="T280" s="74">
        <f t="shared" si="60"/>
        <v>0</v>
      </c>
      <c r="U280" s="145"/>
      <c r="V280"/>
      <c r="W280" s="74"/>
      <c r="X280" s="74"/>
      <c r="Y280" s="74"/>
      <c r="Z280" s="75">
        <f t="shared" si="68"/>
        <v>400</v>
      </c>
      <c r="AA280" s="74">
        <v>400</v>
      </c>
      <c r="AB280" s="74"/>
    </row>
    <row r="281" spans="1:28" ht="16.5" customHeight="1" x14ac:dyDescent="0.25">
      <c r="A281" s="14" t="s">
        <v>444</v>
      </c>
      <c r="B281" s="42" t="s">
        <v>145</v>
      </c>
      <c r="C281" s="42" t="s">
        <v>132</v>
      </c>
      <c r="D281" s="76"/>
      <c r="E281" s="76"/>
      <c r="F281" s="74"/>
      <c r="G281" s="75">
        <f t="shared" si="67"/>
        <v>0</v>
      </c>
      <c r="H281" s="74"/>
      <c r="I281" s="74"/>
      <c r="J281" s="75">
        <f t="shared" si="66"/>
        <v>364.5</v>
      </c>
      <c r="K281" s="74">
        <v>364.5</v>
      </c>
      <c r="L281" s="74">
        <v>425</v>
      </c>
      <c r="M281" s="74"/>
      <c r="N281" s="74"/>
      <c r="O281" s="74">
        <v>164.7</v>
      </c>
      <c r="P281" s="74"/>
      <c r="Q281" s="74"/>
      <c r="R281" s="74"/>
      <c r="S281" s="74"/>
      <c r="T281" s="74">
        <f t="shared" si="60"/>
        <v>0</v>
      </c>
      <c r="U281" s="145"/>
      <c r="V281"/>
      <c r="W281" s="74"/>
      <c r="X281" s="74"/>
      <c r="Y281" s="74"/>
      <c r="Z281" s="75">
        <f t="shared" si="68"/>
        <v>400</v>
      </c>
      <c r="AA281" s="74">
        <v>400</v>
      </c>
      <c r="AB281" s="74"/>
    </row>
    <row r="282" spans="1:28" ht="16.5" customHeight="1" x14ac:dyDescent="0.25">
      <c r="A282" s="14" t="s">
        <v>438</v>
      </c>
      <c r="B282" s="42" t="s">
        <v>145</v>
      </c>
      <c r="C282" s="42" t="s">
        <v>132</v>
      </c>
      <c r="D282" s="76"/>
      <c r="E282" s="76"/>
      <c r="F282" s="74"/>
      <c r="G282" s="75">
        <f t="shared" si="67"/>
        <v>0</v>
      </c>
      <c r="H282" s="74"/>
      <c r="I282" s="74"/>
      <c r="J282" s="75">
        <f t="shared" si="66"/>
        <v>559.5</v>
      </c>
      <c r="K282" s="74">
        <v>559.5</v>
      </c>
      <c r="L282" s="74">
        <v>494</v>
      </c>
      <c r="M282" s="74"/>
      <c r="N282" s="74"/>
      <c r="O282" s="74"/>
      <c r="P282" s="74"/>
      <c r="Q282" s="74"/>
      <c r="R282" s="74"/>
      <c r="S282" s="74"/>
      <c r="T282" s="74">
        <f t="shared" si="60"/>
        <v>0</v>
      </c>
      <c r="U282" s="145"/>
      <c r="V282"/>
      <c r="W282" s="74"/>
      <c r="X282" s="74"/>
      <c r="Y282" s="74"/>
      <c r="Z282" s="75">
        <f t="shared" si="68"/>
        <v>350</v>
      </c>
      <c r="AA282" s="74">
        <v>350</v>
      </c>
      <c r="AB282" s="74"/>
    </row>
    <row r="283" spans="1:28" ht="40.5" hidden="1" customHeight="1" x14ac:dyDescent="0.25">
      <c r="A283" s="40" t="s">
        <v>64</v>
      </c>
      <c r="B283" s="42" t="s">
        <v>145</v>
      </c>
      <c r="C283" s="42" t="s">
        <v>132</v>
      </c>
      <c r="D283" s="76"/>
      <c r="E283" s="76"/>
      <c r="F283" s="74"/>
      <c r="G283" s="75">
        <f t="shared" si="67"/>
        <v>125</v>
      </c>
      <c r="H283" s="117">
        <v>125</v>
      </c>
      <c r="I283" s="74"/>
      <c r="J283" s="75"/>
      <c r="K283" s="74"/>
      <c r="L283" s="74"/>
      <c r="M283" s="74"/>
      <c r="N283" s="74"/>
      <c r="O283" s="74"/>
      <c r="P283" s="74"/>
      <c r="Q283" s="74"/>
      <c r="R283" s="74"/>
      <c r="S283" s="74"/>
      <c r="T283" s="74">
        <f t="shared" si="60"/>
        <v>0</v>
      </c>
      <c r="U283" s="145"/>
      <c r="V283"/>
      <c r="W283" s="74"/>
      <c r="X283" s="74"/>
      <c r="Y283" s="74"/>
      <c r="Z283" s="75">
        <f t="shared" si="68"/>
        <v>0</v>
      </c>
      <c r="AA283" s="74"/>
      <c r="AB283" s="74"/>
    </row>
    <row r="284" spans="1:28" ht="39.75" customHeight="1" x14ac:dyDescent="0.25">
      <c r="A284" s="40" t="s">
        <v>38</v>
      </c>
      <c r="B284" s="42"/>
      <c r="C284" s="42"/>
      <c r="D284" s="76"/>
      <c r="E284" s="76"/>
      <c r="F284" s="74"/>
      <c r="G284" s="75"/>
      <c r="H284" s="117"/>
      <c r="I284" s="74"/>
      <c r="J284" s="75">
        <f>K284+T284</f>
        <v>2258</v>
      </c>
      <c r="K284" s="74">
        <v>2258</v>
      </c>
      <c r="L284" s="74"/>
      <c r="M284" s="74"/>
      <c r="N284" s="74"/>
      <c r="O284" s="74"/>
      <c r="P284" s="74"/>
      <c r="Q284" s="74"/>
      <c r="R284" s="74"/>
      <c r="S284" s="74"/>
      <c r="T284" s="74"/>
      <c r="U284" s="145"/>
      <c r="V284"/>
      <c r="W284" s="74"/>
      <c r="X284" s="74"/>
      <c r="Y284" s="74"/>
      <c r="Z284" s="75">
        <f>AA284+AB284</f>
        <v>2258</v>
      </c>
      <c r="AA284" s="74">
        <v>2258</v>
      </c>
      <c r="AB284" s="74"/>
    </row>
    <row r="285" spans="1:28" s="18" customFormat="1" ht="16.5" customHeight="1" x14ac:dyDescent="0.25">
      <c r="A285" s="16" t="s">
        <v>237</v>
      </c>
      <c r="B285" s="24" t="s">
        <v>145</v>
      </c>
      <c r="C285" s="24" t="s">
        <v>168</v>
      </c>
      <c r="D285" s="91">
        <f>SUM(D286+D287+D288+D289+D311+D313+D321+D322+D323)</f>
        <v>50805.700000000004</v>
      </c>
      <c r="E285" s="91">
        <f>SUM(E286+E287+E288+E289+E311+E312+E313+E321+E322+E323)</f>
        <v>131760.80000000002</v>
      </c>
      <c r="F285" s="91">
        <f t="shared" ref="F285:AB285" si="70">SUM(F286+F287+F288+F289+F311+F313+F321+F322+F323)</f>
        <v>0</v>
      </c>
      <c r="G285" s="92">
        <f t="shared" si="70"/>
        <v>87732.2</v>
      </c>
      <c r="H285" s="91">
        <f t="shared" si="70"/>
        <v>84642.2</v>
      </c>
      <c r="I285" s="91">
        <f t="shared" si="70"/>
        <v>3090</v>
      </c>
      <c r="J285" s="92">
        <f t="shared" si="70"/>
        <v>194337.7</v>
      </c>
      <c r="K285" s="91">
        <f>SUM(K286+K287+K288+K289+K311+K313+K321+K322+K323)</f>
        <v>129331.59999999999</v>
      </c>
      <c r="L285" s="91">
        <f t="shared" si="70"/>
        <v>3598.6</v>
      </c>
      <c r="M285" s="91">
        <f t="shared" si="70"/>
        <v>0</v>
      </c>
      <c r="N285" s="91">
        <f t="shared" si="70"/>
        <v>0</v>
      </c>
      <c r="O285" s="91">
        <f t="shared" si="70"/>
        <v>0</v>
      </c>
      <c r="P285" s="91">
        <f t="shared" si="70"/>
        <v>0</v>
      </c>
      <c r="Q285" s="91">
        <f t="shared" si="70"/>
        <v>0</v>
      </c>
      <c r="R285" s="91">
        <f t="shared" si="70"/>
        <v>4995.1000000000004</v>
      </c>
      <c r="S285" s="91">
        <f t="shared" si="70"/>
        <v>0</v>
      </c>
      <c r="T285" s="91">
        <f t="shared" si="70"/>
        <v>67326.100000000006</v>
      </c>
      <c r="U285" s="145"/>
      <c r="V285"/>
      <c r="W285" s="91"/>
      <c r="X285" s="91"/>
      <c r="Y285" s="91"/>
      <c r="Z285" s="75">
        <f t="shared" si="68"/>
        <v>174915.6</v>
      </c>
      <c r="AA285" s="91">
        <f>SUM(AA286+AA287+AA289+AA311+AA313+AA321+AA323)</f>
        <v>107589.5</v>
      </c>
      <c r="AB285" s="91">
        <f t="shared" si="70"/>
        <v>67326.100000000006</v>
      </c>
    </row>
    <row r="286" spans="1:28" ht="26.25" x14ac:dyDescent="0.25">
      <c r="A286" s="14" t="s">
        <v>373</v>
      </c>
      <c r="B286" s="20" t="s">
        <v>145</v>
      </c>
      <c r="C286" s="20" t="s">
        <v>168</v>
      </c>
      <c r="D286" s="76">
        <v>14425.4</v>
      </c>
      <c r="E286" s="73">
        <v>17116.400000000001</v>
      </c>
      <c r="F286" s="74"/>
      <c r="G286" s="75">
        <f t="shared" si="56"/>
        <v>16731</v>
      </c>
      <c r="H286" s="74">
        <v>16731</v>
      </c>
      <c r="I286" s="74"/>
      <c r="J286" s="75">
        <f>SUM(K286+T286)</f>
        <v>22135</v>
      </c>
      <c r="K286" s="74">
        <v>22135</v>
      </c>
      <c r="L286" s="74"/>
      <c r="M286" s="74"/>
      <c r="N286" s="74"/>
      <c r="O286" s="74"/>
      <c r="P286" s="74"/>
      <c r="Q286" s="74"/>
      <c r="R286" s="74"/>
      <c r="S286" s="74"/>
      <c r="T286" s="74"/>
      <c r="U286" s="144"/>
      <c r="V286"/>
      <c r="W286" s="74"/>
      <c r="X286" s="74"/>
      <c r="Y286" s="74"/>
      <c r="Z286" s="75">
        <f t="shared" si="68"/>
        <v>21235</v>
      </c>
      <c r="AA286" s="74">
        <v>21235</v>
      </c>
      <c r="AB286" s="74"/>
    </row>
    <row r="287" spans="1:28" ht="26.25" x14ac:dyDescent="0.25">
      <c r="A287" s="14" t="s">
        <v>372</v>
      </c>
      <c r="B287" s="20" t="s">
        <v>145</v>
      </c>
      <c r="C287" s="20" t="s">
        <v>168</v>
      </c>
      <c r="D287" s="76">
        <v>28184.400000000001</v>
      </c>
      <c r="E287" s="73">
        <v>29961.200000000001</v>
      </c>
      <c r="F287" s="74"/>
      <c r="G287" s="75">
        <f t="shared" si="56"/>
        <v>28839</v>
      </c>
      <c r="H287" s="74">
        <v>28839</v>
      </c>
      <c r="I287" s="74"/>
      <c r="J287" s="75">
        <f>SUM(K287+T287)</f>
        <v>38891.199999999997</v>
      </c>
      <c r="K287" s="74">
        <v>38891.199999999997</v>
      </c>
      <c r="L287" s="74"/>
      <c r="M287" s="74"/>
      <c r="N287" s="74"/>
      <c r="O287" s="74"/>
      <c r="P287" s="74"/>
      <c r="Q287" s="74"/>
      <c r="R287" s="74"/>
      <c r="S287" s="74"/>
      <c r="T287" s="74"/>
      <c r="U287" s="144"/>
      <c r="V287"/>
      <c r="W287" s="74"/>
      <c r="X287" s="74"/>
      <c r="Y287" s="74"/>
      <c r="Z287" s="75">
        <f t="shared" si="68"/>
        <v>28762.799999999999</v>
      </c>
      <c r="AA287" s="74">
        <v>28762.799999999999</v>
      </c>
      <c r="AB287" s="74"/>
    </row>
    <row r="288" spans="1:28" ht="25.5" hidden="1" x14ac:dyDescent="0.2">
      <c r="A288" s="40" t="s">
        <v>61</v>
      </c>
      <c r="B288" s="42" t="s">
        <v>145</v>
      </c>
      <c r="C288" s="42" t="s">
        <v>168</v>
      </c>
      <c r="D288" s="76">
        <v>2051.8000000000002</v>
      </c>
      <c r="E288" s="73"/>
      <c r="F288" s="74"/>
      <c r="G288" s="75">
        <f t="shared" si="56"/>
        <v>0</v>
      </c>
      <c r="H288" s="74"/>
      <c r="I288" s="74"/>
      <c r="J288" s="75">
        <f>SUM(K288+T288)</f>
        <v>0</v>
      </c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5">
        <f t="shared" si="68"/>
        <v>0</v>
      </c>
      <c r="AA288" s="74"/>
      <c r="AB288" s="74"/>
    </row>
    <row r="289" spans="1:28" ht="38.25" customHeight="1" collapsed="1" x14ac:dyDescent="0.2">
      <c r="A289" s="14" t="s">
        <v>374</v>
      </c>
      <c r="B289" s="20" t="s">
        <v>145</v>
      </c>
      <c r="C289" s="20" t="s">
        <v>168</v>
      </c>
      <c r="D289" s="73">
        <f>SUM(D290+D292+D293+D294+D295+D296+D297+D298+D299+D300+D301+D302+D303+D304+D305+D306+D307+D308+D309+D310)</f>
        <v>0</v>
      </c>
      <c r="E289" s="73">
        <f>SUM(E290+E291+E292+E293+E294+E295+E296+E297+E298+E299+E300+E301+E302+E303+E304+E305+E306+E307+E308+E309+E310)</f>
        <v>4422.9999999999991</v>
      </c>
      <c r="F289" s="73">
        <f>SUM(F290+F292+F293+F294+F295+F296+F297+F298+F299+F300+F301+F302+F303+F304+F305+F306+F307+F308+F309+F310)</f>
        <v>0</v>
      </c>
      <c r="G289" s="75">
        <f>SUM(I289+H289)</f>
        <v>7543</v>
      </c>
      <c r="H289" s="73">
        <v>7543</v>
      </c>
      <c r="I289" s="73">
        <f>SUM(I290+I292+I293+I294+I295+I296+I297+I298+I299+I300+I301+I302+I303+I304+I305+I306+I307+I308+I309+I310)</f>
        <v>0</v>
      </c>
      <c r="J289" s="75">
        <f>SUM(K289+T289)</f>
        <v>7543</v>
      </c>
      <c r="K289" s="73">
        <v>7543</v>
      </c>
      <c r="L289" s="73"/>
      <c r="M289" s="73"/>
      <c r="N289" s="73"/>
      <c r="O289" s="73"/>
      <c r="P289" s="73"/>
      <c r="Q289" s="73"/>
      <c r="R289" s="73"/>
      <c r="S289" s="73"/>
      <c r="T289" s="73">
        <f>SUM(T290+T292+T293+T294+T295+T296+T297+T298+T299+T300+T301+T302+T303+T304+T305+T306+T307+T308+T309+T310)</f>
        <v>0</v>
      </c>
      <c r="U289" s="73"/>
      <c r="V289" s="73"/>
      <c r="W289" s="73"/>
      <c r="X289" s="73"/>
      <c r="Y289" s="73"/>
      <c r="Z289" s="75">
        <f t="shared" si="68"/>
        <v>4423</v>
      </c>
      <c r="AA289" s="74">
        <v>4423</v>
      </c>
      <c r="AB289" s="74"/>
    </row>
    <row r="290" spans="1:28" hidden="1" outlineLevel="1" x14ac:dyDescent="0.2">
      <c r="A290" s="14" t="s">
        <v>121</v>
      </c>
      <c r="B290" s="20" t="s">
        <v>145</v>
      </c>
      <c r="C290" s="20" t="s">
        <v>168</v>
      </c>
      <c r="D290" s="76"/>
      <c r="E290" s="73">
        <v>3924.8</v>
      </c>
      <c r="F290" s="74"/>
      <c r="G290" s="75">
        <f t="shared" si="56"/>
        <v>0</v>
      </c>
      <c r="H290" s="74"/>
      <c r="I290" s="74"/>
      <c r="J290" s="75">
        <f t="shared" ref="J290:J322" si="71">SUM(K290+T290)</f>
        <v>0</v>
      </c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5">
        <f t="shared" si="68"/>
        <v>0</v>
      </c>
      <c r="AA290" s="74"/>
      <c r="AB290" s="74"/>
    </row>
    <row r="291" spans="1:28" hidden="1" outlineLevel="1" x14ac:dyDescent="0.2">
      <c r="A291" s="14" t="s">
        <v>173</v>
      </c>
      <c r="B291" s="20" t="s">
        <v>145</v>
      </c>
      <c r="C291" s="20" t="s">
        <v>168</v>
      </c>
      <c r="D291" s="76"/>
      <c r="E291" s="73">
        <v>3.2</v>
      </c>
      <c r="F291" s="74"/>
      <c r="G291" s="75">
        <f>SUM(I291+H291)</f>
        <v>0</v>
      </c>
      <c r="H291" s="74"/>
      <c r="I291" s="74"/>
      <c r="J291" s="75">
        <f>SUM(K291+T291)</f>
        <v>0</v>
      </c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5">
        <f t="shared" si="68"/>
        <v>0</v>
      </c>
      <c r="AA291" s="74"/>
      <c r="AB291" s="74"/>
    </row>
    <row r="292" spans="1:28" hidden="1" outlineLevel="1" x14ac:dyDescent="0.2">
      <c r="A292" s="14" t="s">
        <v>174</v>
      </c>
      <c r="B292" s="20" t="s">
        <v>145</v>
      </c>
      <c r="C292" s="20" t="s">
        <v>168</v>
      </c>
      <c r="D292" s="76"/>
      <c r="E292" s="73">
        <v>1.5</v>
      </c>
      <c r="F292" s="74"/>
      <c r="G292" s="75">
        <f t="shared" si="56"/>
        <v>0</v>
      </c>
      <c r="H292" s="74"/>
      <c r="I292" s="74"/>
      <c r="J292" s="75">
        <f t="shared" si="71"/>
        <v>0</v>
      </c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5">
        <f t="shared" si="68"/>
        <v>0</v>
      </c>
      <c r="AA292" s="74"/>
      <c r="AB292" s="74"/>
    </row>
    <row r="293" spans="1:28" hidden="1" outlineLevel="1" x14ac:dyDescent="0.2">
      <c r="A293" s="14" t="s">
        <v>177</v>
      </c>
      <c r="B293" s="20" t="s">
        <v>145</v>
      </c>
      <c r="C293" s="20" t="s">
        <v>168</v>
      </c>
      <c r="D293" s="76"/>
      <c r="E293" s="73">
        <v>1.1000000000000001</v>
      </c>
      <c r="F293" s="74"/>
      <c r="G293" s="75">
        <f t="shared" si="56"/>
        <v>0</v>
      </c>
      <c r="H293" s="74"/>
      <c r="I293" s="74"/>
      <c r="J293" s="75">
        <f t="shared" si="71"/>
        <v>0</v>
      </c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5">
        <f t="shared" si="68"/>
        <v>0</v>
      </c>
      <c r="AA293" s="74"/>
      <c r="AB293" s="74"/>
    </row>
    <row r="294" spans="1:28" hidden="1" outlineLevel="1" x14ac:dyDescent="0.2">
      <c r="A294" s="14" t="s">
        <v>175</v>
      </c>
      <c r="B294" s="20" t="s">
        <v>145</v>
      </c>
      <c r="C294" s="20" t="s">
        <v>168</v>
      </c>
      <c r="D294" s="76"/>
      <c r="E294" s="73">
        <v>2.4</v>
      </c>
      <c r="F294" s="74"/>
      <c r="G294" s="75">
        <f t="shared" si="56"/>
        <v>0</v>
      </c>
      <c r="H294" s="74"/>
      <c r="I294" s="74"/>
      <c r="J294" s="75">
        <f t="shared" si="71"/>
        <v>0</v>
      </c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5">
        <f t="shared" si="68"/>
        <v>0</v>
      </c>
      <c r="AA294" s="74"/>
      <c r="AB294" s="74"/>
    </row>
    <row r="295" spans="1:28" hidden="1" outlineLevel="1" x14ac:dyDescent="0.2">
      <c r="A295" s="14" t="s">
        <v>178</v>
      </c>
      <c r="B295" s="20" t="s">
        <v>145</v>
      </c>
      <c r="C295" s="20" t="s">
        <v>168</v>
      </c>
      <c r="D295" s="76"/>
      <c r="E295" s="73">
        <v>3.2</v>
      </c>
      <c r="F295" s="74"/>
      <c r="G295" s="75">
        <f t="shared" si="56"/>
        <v>0</v>
      </c>
      <c r="H295" s="74"/>
      <c r="I295" s="74"/>
      <c r="J295" s="75">
        <f t="shared" si="71"/>
        <v>0</v>
      </c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5">
        <f t="shared" si="68"/>
        <v>0</v>
      </c>
      <c r="AA295" s="74"/>
      <c r="AB295" s="74"/>
    </row>
    <row r="296" spans="1:28" hidden="1" outlineLevel="1" x14ac:dyDescent="0.2">
      <c r="A296" s="14" t="s">
        <v>179</v>
      </c>
      <c r="B296" s="20" t="s">
        <v>145</v>
      </c>
      <c r="C296" s="20" t="s">
        <v>168</v>
      </c>
      <c r="D296" s="76"/>
      <c r="E296" s="73">
        <v>1.7</v>
      </c>
      <c r="F296" s="74"/>
      <c r="G296" s="75">
        <f t="shared" si="56"/>
        <v>0</v>
      </c>
      <c r="H296" s="74"/>
      <c r="I296" s="74"/>
      <c r="J296" s="75">
        <f t="shared" si="71"/>
        <v>0</v>
      </c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5">
        <f t="shared" si="68"/>
        <v>0</v>
      </c>
      <c r="AA296" s="74"/>
      <c r="AB296" s="74"/>
    </row>
    <row r="297" spans="1:28" hidden="1" outlineLevel="1" x14ac:dyDescent="0.2">
      <c r="A297" s="14" t="s">
        <v>181</v>
      </c>
      <c r="B297" s="20" t="s">
        <v>145</v>
      </c>
      <c r="C297" s="20" t="s">
        <v>168</v>
      </c>
      <c r="D297" s="76"/>
      <c r="E297" s="73">
        <v>3</v>
      </c>
      <c r="F297" s="74"/>
      <c r="G297" s="75">
        <f t="shared" si="56"/>
        <v>0</v>
      </c>
      <c r="H297" s="74"/>
      <c r="I297" s="74"/>
      <c r="J297" s="75">
        <f t="shared" si="71"/>
        <v>0</v>
      </c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5">
        <f t="shared" si="68"/>
        <v>0</v>
      </c>
      <c r="AA297" s="74"/>
      <c r="AB297" s="74"/>
    </row>
    <row r="298" spans="1:28" hidden="1" outlineLevel="1" x14ac:dyDescent="0.2">
      <c r="A298" s="14" t="s">
        <v>182</v>
      </c>
      <c r="B298" s="20" t="s">
        <v>145</v>
      </c>
      <c r="C298" s="20" t="s">
        <v>168</v>
      </c>
      <c r="D298" s="76"/>
      <c r="E298" s="73">
        <v>1.9</v>
      </c>
      <c r="F298" s="74"/>
      <c r="G298" s="75">
        <f t="shared" si="56"/>
        <v>0</v>
      </c>
      <c r="H298" s="74"/>
      <c r="I298" s="74"/>
      <c r="J298" s="75">
        <f t="shared" si="71"/>
        <v>0</v>
      </c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5">
        <f t="shared" si="68"/>
        <v>0</v>
      </c>
      <c r="AA298" s="74"/>
      <c r="AB298" s="74"/>
    </row>
    <row r="299" spans="1:28" hidden="1" outlineLevel="1" x14ac:dyDescent="0.2">
      <c r="A299" s="14" t="s">
        <v>180</v>
      </c>
      <c r="B299" s="20" t="s">
        <v>145</v>
      </c>
      <c r="C299" s="20" t="s">
        <v>168</v>
      </c>
      <c r="D299" s="76"/>
      <c r="E299" s="73">
        <v>0.8</v>
      </c>
      <c r="F299" s="74"/>
      <c r="G299" s="75">
        <f t="shared" si="56"/>
        <v>0</v>
      </c>
      <c r="H299" s="74"/>
      <c r="I299" s="74"/>
      <c r="J299" s="75">
        <f t="shared" si="71"/>
        <v>0</v>
      </c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5">
        <f t="shared" si="68"/>
        <v>0</v>
      </c>
      <c r="AA299" s="74"/>
      <c r="AB299" s="74"/>
    </row>
    <row r="300" spans="1:28" hidden="1" outlineLevel="1" x14ac:dyDescent="0.2">
      <c r="A300" s="14" t="s">
        <v>183</v>
      </c>
      <c r="B300" s="20" t="s">
        <v>145</v>
      </c>
      <c r="C300" s="20" t="s">
        <v>168</v>
      </c>
      <c r="D300" s="76"/>
      <c r="E300" s="73">
        <v>1.9</v>
      </c>
      <c r="F300" s="74"/>
      <c r="G300" s="75">
        <f t="shared" si="56"/>
        <v>0</v>
      </c>
      <c r="H300" s="74"/>
      <c r="I300" s="74"/>
      <c r="J300" s="75">
        <f t="shared" si="71"/>
        <v>0</v>
      </c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5">
        <f t="shared" si="68"/>
        <v>0</v>
      </c>
      <c r="AA300" s="74"/>
      <c r="AB300" s="74"/>
    </row>
    <row r="301" spans="1:28" hidden="1" outlineLevel="1" x14ac:dyDescent="0.2">
      <c r="A301" s="14" t="s">
        <v>176</v>
      </c>
      <c r="B301" s="20" t="s">
        <v>145</v>
      </c>
      <c r="C301" s="20" t="s">
        <v>168</v>
      </c>
      <c r="D301" s="76"/>
      <c r="E301" s="73">
        <v>2.2000000000000002</v>
      </c>
      <c r="F301" s="74"/>
      <c r="G301" s="75">
        <f t="shared" si="56"/>
        <v>0</v>
      </c>
      <c r="H301" s="74"/>
      <c r="I301" s="74"/>
      <c r="J301" s="75">
        <f t="shared" si="71"/>
        <v>0</v>
      </c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5">
        <f t="shared" si="68"/>
        <v>0</v>
      </c>
      <c r="AA301" s="74"/>
      <c r="AB301" s="74"/>
    </row>
    <row r="302" spans="1:28" hidden="1" outlineLevel="1" x14ac:dyDescent="0.2">
      <c r="A302" s="14" t="s">
        <v>232</v>
      </c>
      <c r="B302" s="20" t="s">
        <v>145</v>
      </c>
      <c r="C302" s="20" t="s">
        <v>168</v>
      </c>
      <c r="D302" s="76"/>
      <c r="E302" s="73">
        <v>38.9</v>
      </c>
      <c r="F302" s="74"/>
      <c r="G302" s="75">
        <f t="shared" si="56"/>
        <v>0</v>
      </c>
      <c r="H302" s="74"/>
      <c r="I302" s="74"/>
      <c r="J302" s="75">
        <f t="shared" si="71"/>
        <v>0</v>
      </c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5">
        <f t="shared" si="68"/>
        <v>0</v>
      </c>
      <c r="AA302" s="74"/>
      <c r="AB302" s="74"/>
    </row>
    <row r="303" spans="1:28" hidden="1" outlineLevel="1" x14ac:dyDescent="0.2">
      <c r="A303" s="14" t="s">
        <v>233</v>
      </c>
      <c r="B303" s="20" t="s">
        <v>145</v>
      </c>
      <c r="C303" s="20" t="s">
        <v>168</v>
      </c>
      <c r="D303" s="76"/>
      <c r="E303" s="73">
        <v>35.5</v>
      </c>
      <c r="F303" s="74"/>
      <c r="G303" s="75">
        <f t="shared" si="56"/>
        <v>0</v>
      </c>
      <c r="H303" s="74"/>
      <c r="I303" s="74"/>
      <c r="J303" s="75">
        <f t="shared" si="71"/>
        <v>0</v>
      </c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5">
        <f t="shared" si="68"/>
        <v>0</v>
      </c>
      <c r="AA303" s="74"/>
      <c r="AB303" s="74"/>
    </row>
    <row r="304" spans="1:28" hidden="1" outlineLevel="1" x14ac:dyDescent="0.2">
      <c r="A304" s="14" t="s">
        <v>234</v>
      </c>
      <c r="B304" s="20" t="s">
        <v>145</v>
      </c>
      <c r="C304" s="20" t="s">
        <v>168</v>
      </c>
      <c r="D304" s="76"/>
      <c r="E304" s="73">
        <v>32.1</v>
      </c>
      <c r="F304" s="74"/>
      <c r="G304" s="75">
        <f t="shared" si="56"/>
        <v>0</v>
      </c>
      <c r="H304" s="74"/>
      <c r="I304" s="74"/>
      <c r="J304" s="75">
        <f t="shared" si="71"/>
        <v>0</v>
      </c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5">
        <f t="shared" si="68"/>
        <v>0</v>
      </c>
      <c r="AA304" s="74"/>
      <c r="AB304" s="74"/>
    </row>
    <row r="305" spans="1:28" hidden="1" outlineLevel="1" x14ac:dyDescent="0.2">
      <c r="A305" s="14" t="s">
        <v>235</v>
      </c>
      <c r="B305" s="20" t="s">
        <v>145</v>
      </c>
      <c r="C305" s="20" t="s">
        <v>168</v>
      </c>
      <c r="D305" s="76"/>
      <c r="E305" s="73">
        <v>100</v>
      </c>
      <c r="F305" s="74"/>
      <c r="G305" s="75">
        <f t="shared" si="56"/>
        <v>0</v>
      </c>
      <c r="H305" s="74"/>
      <c r="I305" s="74"/>
      <c r="J305" s="75">
        <f t="shared" si="71"/>
        <v>0</v>
      </c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5">
        <f t="shared" si="68"/>
        <v>0</v>
      </c>
      <c r="AA305" s="74"/>
      <c r="AB305" s="74"/>
    </row>
    <row r="306" spans="1:28" hidden="1" outlineLevel="1" x14ac:dyDescent="0.2">
      <c r="A306" s="14" t="s">
        <v>184</v>
      </c>
      <c r="B306" s="20" t="s">
        <v>145</v>
      </c>
      <c r="C306" s="20" t="s">
        <v>168</v>
      </c>
      <c r="D306" s="76"/>
      <c r="E306" s="73">
        <v>50.2</v>
      </c>
      <c r="F306" s="102"/>
      <c r="G306" s="75">
        <f t="shared" si="56"/>
        <v>0</v>
      </c>
      <c r="H306" s="102"/>
      <c r="I306" s="102"/>
      <c r="J306" s="75">
        <f t="shared" si="71"/>
        <v>0</v>
      </c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5">
        <f t="shared" si="68"/>
        <v>0</v>
      </c>
      <c r="AA306" s="74"/>
      <c r="AB306" s="74"/>
    </row>
    <row r="307" spans="1:28" hidden="1" outlineLevel="1" x14ac:dyDescent="0.2">
      <c r="A307" s="14" t="s">
        <v>185</v>
      </c>
      <c r="B307" s="20" t="s">
        <v>145</v>
      </c>
      <c r="C307" s="20" t="s">
        <v>168</v>
      </c>
      <c r="D307" s="76"/>
      <c r="E307" s="73">
        <v>26.3</v>
      </c>
      <c r="F307" s="74"/>
      <c r="G307" s="75">
        <f t="shared" ref="G307:G362" si="72">SUM(I307+H307)</f>
        <v>0</v>
      </c>
      <c r="H307" s="74"/>
      <c r="I307" s="74"/>
      <c r="J307" s="75">
        <f t="shared" si="71"/>
        <v>0</v>
      </c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5">
        <f t="shared" si="68"/>
        <v>0</v>
      </c>
      <c r="AA307" s="74"/>
      <c r="AB307" s="74"/>
    </row>
    <row r="308" spans="1:28" hidden="1" outlineLevel="1" x14ac:dyDescent="0.2">
      <c r="A308" s="14" t="s">
        <v>236</v>
      </c>
      <c r="B308" s="20" t="s">
        <v>145</v>
      </c>
      <c r="C308" s="20" t="s">
        <v>168</v>
      </c>
      <c r="D308" s="76"/>
      <c r="E308" s="73">
        <v>27.5</v>
      </c>
      <c r="F308" s="74"/>
      <c r="G308" s="75">
        <f t="shared" si="72"/>
        <v>0</v>
      </c>
      <c r="H308" s="74"/>
      <c r="I308" s="74"/>
      <c r="J308" s="75">
        <f t="shared" si="71"/>
        <v>0</v>
      </c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5">
        <f t="shared" si="68"/>
        <v>0</v>
      </c>
      <c r="AA308" s="74"/>
      <c r="AB308" s="74"/>
    </row>
    <row r="309" spans="1:28" hidden="1" outlineLevel="1" x14ac:dyDescent="0.2">
      <c r="A309" s="14" t="s">
        <v>375</v>
      </c>
      <c r="B309" s="20" t="s">
        <v>145</v>
      </c>
      <c r="C309" s="20" t="s">
        <v>168</v>
      </c>
      <c r="D309" s="76"/>
      <c r="E309" s="73">
        <v>77.400000000000006</v>
      </c>
      <c r="F309" s="74"/>
      <c r="G309" s="75">
        <f t="shared" si="72"/>
        <v>0</v>
      </c>
      <c r="H309" s="74"/>
      <c r="I309" s="74"/>
      <c r="J309" s="75">
        <f t="shared" si="71"/>
        <v>0</v>
      </c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5">
        <f t="shared" si="68"/>
        <v>0</v>
      </c>
      <c r="AA309" s="74"/>
      <c r="AB309" s="74"/>
    </row>
    <row r="310" spans="1:28" hidden="1" outlineLevel="1" x14ac:dyDescent="0.2">
      <c r="A310" s="14" t="s">
        <v>376</v>
      </c>
      <c r="B310" s="20" t="s">
        <v>145</v>
      </c>
      <c r="C310" s="20" t="s">
        <v>168</v>
      </c>
      <c r="D310" s="76"/>
      <c r="E310" s="73">
        <v>87.4</v>
      </c>
      <c r="F310" s="74"/>
      <c r="G310" s="75">
        <f t="shared" si="72"/>
        <v>0</v>
      </c>
      <c r="H310" s="74"/>
      <c r="I310" s="74"/>
      <c r="J310" s="75">
        <f t="shared" si="71"/>
        <v>0</v>
      </c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5">
        <f t="shared" si="68"/>
        <v>0</v>
      </c>
      <c r="AA310" s="74"/>
      <c r="AB310" s="74"/>
    </row>
    <row r="311" spans="1:28" ht="50.25" customHeight="1" collapsed="1" x14ac:dyDescent="0.2">
      <c r="A311" s="14" t="s">
        <v>378</v>
      </c>
      <c r="B311" s="20" t="s">
        <v>145</v>
      </c>
      <c r="C311" s="20" t="s">
        <v>168</v>
      </c>
      <c r="D311" s="76">
        <v>6144.1</v>
      </c>
      <c r="E311" s="73">
        <v>79701.8</v>
      </c>
      <c r="F311" s="74"/>
      <c r="G311" s="75">
        <f>SUM(I311+H311)</f>
        <v>31529.200000000001</v>
      </c>
      <c r="H311" s="74">
        <v>31529.200000000001</v>
      </c>
      <c r="I311" s="74"/>
      <c r="J311" s="75">
        <f t="shared" si="71"/>
        <v>106916.79999999999</v>
      </c>
      <c r="K311" s="74">
        <v>47164.7</v>
      </c>
      <c r="L311" s="74"/>
      <c r="M311" s="74"/>
      <c r="N311" s="74"/>
      <c r="O311" s="74"/>
      <c r="P311" s="74"/>
      <c r="Q311" s="74"/>
      <c r="R311" s="74"/>
      <c r="S311" s="74"/>
      <c r="T311" s="117">
        <f>SUM(U311)</f>
        <v>59752.1</v>
      </c>
      <c r="U311" s="117">
        <v>59752.1</v>
      </c>
      <c r="V311" s="117"/>
      <c r="W311" s="117"/>
      <c r="X311" s="117"/>
      <c r="Y311" s="117"/>
      <c r="Z311" s="75">
        <f t="shared" si="68"/>
        <v>105416.79999999999</v>
      </c>
      <c r="AA311" s="117">
        <v>45664.7</v>
      </c>
      <c r="AB311" s="117">
        <v>59752.1</v>
      </c>
    </row>
    <row r="312" spans="1:28" ht="39.75" hidden="1" customHeight="1" x14ac:dyDescent="0.2">
      <c r="A312" s="14" t="s">
        <v>116</v>
      </c>
      <c r="B312" s="20"/>
      <c r="C312" s="20"/>
      <c r="D312" s="76"/>
      <c r="E312" s="73">
        <v>120</v>
      </c>
      <c r="F312" s="74"/>
      <c r="G312" s="75"/>
      <c r="H312" s="74"/>
      <c r="I312" s="74"/>
      <c r="J312" s="75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5">
        <f t="shared" si="68"/>
        <v>0</v>
      </c>
      <c r="AA312" s="74"/>
      <c r="AB312" s="74"/>
    </row>
    <row r="313" spans="1:28" s="118" customFormat="1" ht="38.25" collapsed="1" x14ac:dyDescent="0.2">
      <c r="A313" s="14" t="s">
        <v>366</v>
      </c>
      <c r="B313" s="20" t="s">
        <v>145</v>
      </c>
      <c r="C313" s="20" t="s">
        <v>168</v>
      </c>
      <c r="D313" s="76"/>
      <c r="E313" s="73">
        <f t="shared" ref="E313:K313" si="73">SUM(E314+E315+E316+E317+E318+E320+E319)</f>
        <v>438.4</v>
      </c>
      <c r="F313" s="73">
        <f t="shared" si="73"/>
        <v>0</v>
      </c>
      <c r="G313" s="75">
        <f>SUM(I313+H313)</f>
        <v>3090</v>
      </c>
      <c r="H313" s="73">
        <f t="shared" si="73"/>
        <v>0</v>
      </c>
      <c r="I313" s="73">
        <v>3090</v>
      </c>
      <c r="J313" s="101">
        <f t="shared" si="73"/>
        <v>0</v>
      </c>
      <c r="K313" s="73">
        <f t="shared" si="73"/>
        <v>0</v>
      </c>
      <c r="L313" s="73"/>
      <c r="M313" s="73"/>
      <c r="N313" s="73"/>
      <c r="O313" s="73"/>
      <c r="P313" s="73"/>
      <c r="Q313" s="73"/>
      <c r="R313" s="73"/>
      <c r="S313" s="73"/>
      <c r="T313" s="73">
        <v>2320</v>
      </c>
      <c r="U313" s="73"/>
      <c r="V313" s="73"/>
      <c r="W313" s="73"/>
      <c r="X313" s="73"/>
      <c r="Y313" s="73"/>
      <c r="Z313" s="75">
        <f t="shared" si="68"/>
        <v>4320</v>
      </c>
      <c r="AA313" s="117">
        <v>2000</v>
      </c>
      <c r="AB313" s="117">
        <v>2320</v>
      </c>
    </row>
    <row r="314" spans="1:28" s="118" customFormat="1" hidden="1" outlineLevel="1" x14ac:dyDescent="0.2">
      <c r="A314" s="14" t="s">
        <v>232</v>
      </c>
      <c r="B314" s="20" t="s">
        <v>145</v>
      </c>
      <c r="C314" s="20" t="s">
        <v>168</v>
      </c>
      <c r="D314" s="76"/>
      <c r="E314" s="73">
        <v>45</v>
      </c>
      <c r="F314" s="117"/>
      <c r="G314" s="75">
        <f t="shared" si="72"/>
        <v>0</v>
      </c>
      <c r="H314" s="117"/>
      <c r="I314" s="117"/>
      <c r="J314" s="75">
        <f t="shared" si="71"/>
        <v>0</v>
      </c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75">
        <f t="shared" si="68"/>
        <v>0</v>
      </c>
      <c r="AA314" s="117"/>
      <c r="AB314" s="117"/>
    </row>
    <row r="315" spans="1:28" s="118" customFormat="1" hidden="1" outlineLevel="1" x14ac:dyDescent="0.2">
      <c r="A315" s="14" t="s">
        <v>233</v>
      </c>
      <c r="B315" s="20" t="s">
        <v>145</v>
      </c>
      <c r="C315" s="20" t="s">
        <v>168</v>
      </c>
      <c r="D315" s="76"/>
      <c r="E315" s="73">
        <v>37</v>
      </c>
      <c r="F315" s="117"/>
      <c r="G315" s="75">
        <f t="shared" si="72"/>
        <v>0</v>
      </c>
      <c r="H315" s="117"/>
      <c r="I315" s="117"/>
      <c r="J315" s="75">
        <f t="shared" si="71"/>
        <v>0</v>
      </c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75">
        <f t="shared" si="68"/>
        <v>0</v>
      </c>
      <c r="AA315" s="117"/>
      <c r="AB315" s="117"/>
    </row>
    <row r="316" spans="1:28" s="118" customFormat="1" hidden="1" outlineLevel="1" x14ac:dyDescent="0.2">
      <c r="A316" s="14" t="s">
        <v>234</v>
      </c>
      <c r="B316" s="20" t="s">
        <v>145</v>
      </c>
      <c r="C316" s="20" t="s">
        <v>168</v>
      </c>
      <c r="D316" s="76"/>
      <c r="E316" s="73">
        <v>48</v>
      </c>
      <c r="F316" s="117"/>
      <c r="G316" s="75">
        <f t="shared" si="72"/>
        <v>0</v>
      </c>
      <c r="H316" s="117"/>
      <c r="I316" s="117"/>
      <c r="J316" s="75">
        <f t="shared" si="71"/>
        <v>0</v>
      </c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75">
        <f t="shared" si="68"/>
        <v>0</v>
      </c>
      <c r="AA316" s="117"/>
      <c r="AB316" s="117"/>
    </row>
    <row r="317" spans="1:28" s="118" customFormat="1" hidden="1" outlineLevel="1" x14ac:dyDescent="0.2">
      <c r="A317" s="14" t="s">
        <v>235</v>
      </c>
      <c r="B317" s="20" t="s">
        <v>145</v>
      </c>
      <c r="C317" s="20" t="s">
        <v>168</v>
      </c>
      <c r="D317" s="76"/>
      <c r="E317" s="73">
        <v>108</v>
      </c>
      <c r="F317" s="117"/>
      <c r="G317" s="75">
        <f t="shared" si="72"/>
        <v>0</v>
      </c>
      <c r="H317" s="117"/>
      <c r="I317" s="117"/>
      <c r="J317" s="75">
        <f t="shared" si="71"/>
        <v>0</v>
      </c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75">
        <f t="shared" si="68"/>
        <v>0</v>
      </c>
      <c r="AA317" s="117"/>
      <c r="AB317" s="117"/>
    </row>
    <row r="318" spans="1:28" s="118" customFormat="1" hidden="1" outlineLevel="1" x14ac:dyDescent="0.2">
      <c r="A318" s="14" t="s">
        <v>185</v>
      </c>
      <c r="B318" s="20" t="s">
        <v>145</v>
      </c>
      <c r="C318" s="20" t="s">
        <v>168</v>
      </c>
      <c r="D318" s="76"/>
      <c r="E318" s="73">
        <v>55</v>
      </c>
      <c r="F318" s="117"/>
      <c r="G318" s="75">
        <f t="shared" si="72"/>
        <v>0</v>
      </c>
      <c r="H318" s="117"/>
      <c r="I318" s="117"/>
      <c r="J318" s="75">
        <f t="shared" si="71"/>
        <v>0</v>
      </c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75">
        <f t="shared" si="68"/>
        <v>0</v>
      </c>
      <c r="AA318" s="117"/>
      <c r="AB318" s="117"/>
    </row>
    <row r="319" spans="1:28" s="118" customFormat="1" hidden="1" outlineLevel="1" x14ac:dyDescent="0.2">
      <c r="A319" s="14" t="s">
        <v>186</v>
      </c>
      <c r="B319" s="20" t="s">
        <v>145</v>
      </c>
      <c r="C319" s="20" t="s">
        <v>168</v>
      </c>
      <c r="D319" s="76"/>
      <c r="E319" s="73">
        <v>142.6</v>
      </c>
      <c r="F319" s="117"/>
      <c r="G319" s="75">
        <f t="shared" si="72"/>
        <v>0</v>
      </c>
      <c r="H319" s="117"/>
      <c r="I319" s="117"/>
      <c r="J319" s="75">
        <f t="shared" si="71"/>
        <v>0</v>
      </c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75">
        <f t="shared" si="68"/>
        <v>0</v>
      </c>
      <c r="AA319" s="117"/>
      <c r="AB319" s="117"/>
    </row>
    <row r="320" spans="1:28" s="118" customFormat="1" ht="25.5" hidden="1" outlineLevel="1" x14ac:dyDescent="0.2">
      <c r="A320" s="14" t="s">
        <v>187</v>
      </c>
      <c r="B320" s="20" t="s">
        <v>145</v>
      </c>
      <c r="C320" s="20" t="s">
        <v>168</v>
      </c>
      <c r="D320" s="76"/>
      <c r="E320" s="73">
        <v>2.8</v>
      </c>
      <c r="F320" s="117"/>
      <c r="G320" s="75">
        <f t="shared" si="72"/>
        <v>0</v>
      </c>
      <c r="H320" s="117"/>
      <c r="I320" s="117"/>
      <c r="J320" s="75">
        <f t="shared" si="71"/>
        <v>0</v>
      </c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75">
        <f t="shared" si="68"/>
        <v>0</v>
      </c>
      <c r="AA320" s="117"/>
      <c r="AB320" s="117"/>
    </row>
    <row r="321" spans="1:28" s="118" customFormat="1" ht="37.5" customHeight="1" collapsed="1" x14ac:dyDescent="0.2">
      <c r="A321" s="14" t="s">
        <v>238</v>
      </c>
      <c r="B321" s="20" t="s">
        <v>145</v>
      </c>
      <c r="C321" s="20" t="s">
        <v>168</v>
      </c>
      <c r="D321" s="76"/>
      <c r="E321" s="73"/>
      <c r="F321" s="117"/>
      <c r="G321" s="75">
        <f t="shared" si="72"/>
        <v>0</v>
      </c>
      <c r="H321" s="117"/>
      <c r="I321" s="117"/>
      <c r="J321" s="75">
        <f t="shared" si="71"/>
        <v>10008</v>
      </c>
      <c r="K321" s="117">
        <v>5004</v>
      </c>
      <c r="L321" s="117"/>
      <c r="M321" s="117"/>
      <c r="N321" s="117"/>
      <c r="O321" s="117"/>
      <c r="P321" s="117"/>
      <c r="Q321" s="117"/>
      <c r="R321" s="117"/>
      <c r="S321" s="117"/>
      <c r="T321" s="117">
        <v>5004</v>
      </c>
      <c r="U321" s="117"/>
      <c r="V321" s="117"/>
      <c r="W321" s="117"/>
      <c r="X321" s="117"/>
      <c r="Y321" s="117"/>
      <c r="Z321" s="75">
        <f t="shared" si="68"/>
        <v>10008</v>
      </c>
      <c r="AA321" s="117">
        <v>5004</v>
      </c>
      <c r="AB321" s="117">
        <v>5004</v>
      </c>
    </row>
    <row r="322" spans="1:28" s="118" customFormat="1" ht="38.25" x14ac:dyDescent="0.2">
      <c r="A322" s="14" t="s">
        <v>113</v>
      </c>
      <c r="B322" s="20" t="s">
        <v>145</v>
      </c>
      <c r="C322" s="20" t="s">
        <v>168</v>
      </c>
      <c r="D322" s="76"/>
      <c r="E322" s="73"/>
      <c r="F322" s="117"/>
      <c r="G322" s="75">
        <f t="shared" si="72"/>
        <v>0</v>
      </c>
      <c r="H322" s="117"/>
      <c r="I322" s="117"/>
      <c r="J322" s="75">
        <f t="shared" si="71"/>
        <v>250</v>
      </c>
      <c r="K322" s="117"/>
      <c r="L322" s="117"/>
      <c r="M322" s="117"/>
      <c r="N322" s="117"/>
      <c r="O322" s="117"/>
      <c r="P322" s="117"/>
      <c r="Q322" s="117"/>
      <c r="R322" s="117"/>
      <c r="S322" s="117"/>
      <c r="T322" s="117">
        <v>250</v>
      </c>
      <c r="U322" s="117"/>
      <c r="V322" s="117"/>
      <c r="W322" s="117"/>
      <c r="X322" s="117"/>
      <c r="Y322" s="117"/>
      <c r="Z322" s="75">
        <f t="shared" si="68"/>
        <v>250</v>
      </c>
      <c r="AA322" s="117"/>
      <c r="AB322" s="117">
        <v>250</v>
      </c>
    </row>
    <row r="323" spans="1:28" s="48" customFormat="1" ht="25.5" x14ac:dyDescent="0.2">
      <c r="A323" s="49" t="s">
        <v>32</v>
      </c>
      <c r="B323" s="50" t="s">
        <v>145</v>
      </c>
      <c r="C323" s="50" t="s">
        <v>168</v>
      </c>
      <c r="D323" s="103"/>
      <c r="E323" s="104"/>
      <c r="F323" s="90"/>
      <c r="G323" s="96">
        <f t="shared" si="72"/>
        <v>0</v>
      </c>
      <c r="H323" s="179"/>
      <c r="I323" s="179"/>
      <c r="J323" s="154">
        <f>K323+T323</f>
        <v>8593.7000000000007</v>
      </c>
      <c r="K323" s="179">
        <f>L323+M323+N323+O323+R323</f>
        <v>8593.7000000000007</v>
      </c>
      <c r="L323" s="179">
        <v>3598.6</v>
      </c>
      <c r="M323" s="179"/>
      <c r="N323" s="179"/>
      <c r="O323" s="179"/>
      <c r="P323" s="179"/>
      <c r="Q323" s="179"/>
      <c r="R323" s="179">
        <v>4995.1000000000004</v>
      </c>
      <c r="S323" s="179"/>
      <c r="T323" s="179"/>
      <c r="U323" s="179"/>
      <c r="V323" s="179"/>
      <c r="W323" s="179"/>
      <c r="X323" s="179"/>
      <c r="Y323" s="179"/>
      <c r="Z323" s="96">
        <f t="shared" si="68"/>
        <v>500</v>
      </c>
      <c r="AA323" s="179">
        <v>500</v>
      </c>
      <c r="AB323" s="179"/>
    </row>
    <row r="324" spans="1:28" s="18" customFormat="1" ht="15" customHeight="1" x14ac:dyDescent="0.2">
      <c r="A324" s="16" t="s">
        <v>239</v>
      </c>
      <c r="B324" s="24" t="s">
        <v>145</v>
      </c>
      <c r="C324" s="17" t="s">
        <v>145</v>
      </c>
      <c r="D324" s="105">
        <f>SUM(D325+D338+D344+D350+D353+D354+D357)</f>
        <v>54866.299999999996</v>
      </c>
      <c r="E324" s="105">
        <f>SUM(E325+E338+E344+E350+E353+E354)</f>
        <v>59726.899999999994</v>
      </c>
      <c r="F324" s="105">
        <f>SUM(F325+F338+F344+F350+F353+F354)</f>
        <v>0</v>
      </c>
      <c r="G324" s="75">
        <f t="shared" si="72"/>
        <v>41558</v>
      </c>
      <c r="H324" s="105">
        <f>SUM(H325+H338+H344+H350+H353+H354+H358)</f>
        <v>28242.699999999997</v>
      </c>
      <c r="I324" s="105">
        <f>SUM(I325+I338+I344+I350+I353+I354+I358)</f>
        <v>13315.3</v>
      </c>
      <c r="J324" s="106">
        <f>SUM(J325+J338+J344+J350+J353+J354+J358)</f>
        <v>53897.5</v>
      </c>
      <c r="K324" s="105">
        <f>SUM(K325+K338+K344+K350+K353+K354)</f>
        <v>40582.199999999997</v>
      </c>
      <c r="L324" s="105">
        <f>SUM(L325+L338+L344+L350+L353+L354)</f>
        <v>1109</v>
      </c>
      <c r="M324" s="105">
        <f>SUM(M325+M338+M344+M350+M353+M354)</f>
        <v>10</v>
      </c>
      <c r="N324" s="105">
        <f>SUM(N325+N338+N344+N350+N353+N354)</f>
        <v>0</v>
      </c>
      <c r="O324" s="105">
        <f>SUM(O325+O338+O344+O350+O353+O354)</f>
        <v>500.4</v>
      </c>
      <c r="P324" s="105"/>
      <c r="Q324" s="105"/>
      <c r="R324" s="105">
        <f>SUM(R325+R338+R344+R350+R353+R354)</f>
        <v>49</v>
      </c>
      <c r="S324" s="105">
        <f>SUM(S325+S338+S344+S350+S353+S354)</f>
        <v>0</v>
      </c>
      <c r="T324" s="105">
        <f>SUM(T325+T338+T344+T350+T353+T354+T358)</f>
        <v>13315.3</v>
      </c>
      <c r="U324" s="105"/>
      <c r="V324" s="105"/>
      <c r="W324" s="105"/>
      <c r="X324" s="105"/>
      <c r="Y324" s="105"/>
      <c r="Z324" s="75">
        <f t="shared" si="68"/>
        <v>51588.099999999991</v>
      </c>
      <c r="AA324" s="105">
        <f>SUM(AA325+AA350+AA353+AA354)</f>
        <v>38272.799999999996</v>
      </c>
      <c r="AB324" s="105">
        <f>SUM(AB325+AB338+AB344+AB350+AB353+AB354+AB358)</f>
        <v>13315.3</v>
      </c>
    </row>
    <row r="325" spans="1:28" ht="51" collapsed="1" x14ac:dyDescent="0.2">
      <c r="A325" s="14" t="s">
        <v>379</v>
      </c>
      <c r="B325" s="20" t="s">
        <v>145</v>
      </c>
      <c r="C325" s="15" t="s">
        <v>145</v>
      </c>
      <c r="D325" s="73">
        <f>SUM(D326+D327+D328+D329+D330+D331+D332+D333+D334+D335+D336+D337)</f>
        <v>20446.199999999997</v>
      </c>
      <c r="E325" s="73">
        <f>SUM(E326+E327+E328+E329+E330+E331+E332+E333+E334+E335+E336+E337)</f>
        <v>20433.699999999997</v>
      </c>
      <c r="F325" s="73">
        <f>SUM(F326+F327+F328+F329+F330+F331+F332+F333+F334+F335+F336)</f>
        <v>0</v>
      </c>
      <c r="G325" s="75">
        <f t="shared" si="72"/>
        <v>8229.7999999999993</v>
      </c>
      <c r="H325" s="73">
        <f>SUM(H326+H327+H328+H329+H330+H331+H332+H333+H334+H335+H336+H337)</f>
        <v>2027.6</v>
      </c>
      <c r="I325" s="73">
        <f>SUM(I326+I327+I328+I329+I330+I331+I332+I333+I334+I335+I336)</f>
        <v>6202.2</v>
      </c>
      <c r="J325" s="101">
        <f>SUM(J326+J327+J328+J329+J330+J331+J332+J333+J334+J335+J336+J337)</f>
        <v>8229.7999999999993</v>
      </c>
      <c r="K325" s="73">
        <f>SUM(K326+K327+K328+K329+K330+K331+K332+K333+K334+K335+K336+K337)</f>
        <v>2027.6</v>
      </c>
      <c r="L325" s="73">
        <f>SUM(L326+L327+L328+L329+L330+L331+L332+L333+L334+L335+L336)</f>
        <v>0</v>
      </c>
      <c r="M325" s="73">
        <f>SUM(M326+M327+M328+M329+M330+M331+M332+M333+M334+M335+M336)</f>
        <v>0</v>
      </c>
      <c r="N325" s="73">
        <f>SUM(N326+N327+N328+N329+N330+N331+N332+N333+N334+N335+N336)</f>
        <v>0</v>
      </c>
      <c r="O325" s="73">
        <f>SUM(O326+O327+O328+O329+O330+O331+O332+O333+O334+O335+O336)</f>
        <v>0</v>
      </c>
      <c r="P325" s="73"/>
      <c r="Q325" s="73"/>
      <c r="R325" s="73">
        <f>SUM(R326+R327+R328+R329+R330+R331+R332+R333+R334+R335+R336)</f>
        <v>0</v>
      </c>
      <c r="S325" s="73">
        <f>SUM(S326+S327+S328+S329+S330+S331+S332+S333+S334+S335+S336)</f>
        <v>0</v>
      </c>
      <c r="T325" s="73">
        <f>SUM(T326+T327+T328+T329+T330+T331+T332+T333+T334+T335+T336)</f>
        <v>6202.2</v>
      </c>
      <c r="U325" s="73"/>
      <c r="V325" s="73"/>
      <c r="W325" s="73"/>
      <c r="X325" s="73"/>
      <c r="Y325" s="73"/>
      <c r="Z325" s="75">
        <f t="shared" si="68"/>
        <v>8229.7999999999993</v>
      </c>
      <c r="AA325" s="73">
        <f>SUM(AA326+AA327+AA328+AA329+AA330+AA331+AA332+AA333+AA334+AA335+AA336+AA337)</f>
        <v>2027.6</v>
      </c>
      <c r="AB325" s="73">
        <f>SUM(AB326+AB327+AB328+AB329+AB330+AB331+AB332+AB333+AB334+AB335+AB336)</f>
        <v>6202.2</v>
      </c>
    </row>
    <row r="326" spans="1:28" hidden="1" outlineLevel="1" x14ac:dyDescent="0.2">
      <c r="A326" s="40" t="s">
        <v>16</v>
      </c>
      <c r="B326" s="20" t="s">
        <v>145</v>
      </c>
      <c r="C326" s="15" t="s">
        <v>145</v>
      </c>
      <c r="D326" s="72">
        <v>835.8</v>
      </c>
      <c r="E326" s="73">
        <v>270.60000000000002</v>
      </c>
      <c r="F326" s="74"/>
      <c r="G326" s="75">
        <f t="shared" si="72"/>
        <v>0</v>
      </c>
      <c r="H326" s="74"/>
      <c r="I326" s="74"/>
      <c r="J326" s="75">
        <f t="shared" ref="J326:J337" si="74">SUM(K326+T326)</f>
        <v>0</v>
      </c>
      <c r="K326" s="74">
        <f>L326+M326+N326+O326+R326+S326</f>
        <v>0</v>
      </c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5">
        <f t="shared" si="68"/>
        <v>0</v>
      </c>
      <c r="AA326" s="74"/>
      <c r="AB326" s="74"/>
    </row>
    <row r="327" spans="1:28" hidden="1" outlineLevel="1" x14ac:dyDescent="0.2">
      <c r="A327" s="40" t="s">
        <v>15</v>
      </c>
      <c r="B327" s="20" t="s">
        <v>145</v>
      </c>
      <c r="C327" s="15" t="s">
        <v>145</v>
      </c>
      <c r="D327" s="72">
        <v>774.2</v>
      </c>
      <c r="E327" s="73">
        <v>224.2</v>
      </c>
      <c r="F327" s="74"/>
      <c r="G327" s="75">
        <f t="shared" si="72"/>
        <v>0</v>
      </c>
      <c r="H327" s="74"/>
      <c r="I327" s="74"/>
      <c r="J327" s="75">
        <f t="shared" si="74"/>
        <v>0</v>
      </c>
      <c r="K327" s="74">
        <f t="shared" ref="K327:K336" si="75">L327+M327+N327+O327+R327+S327</f>
        <v>0</v>
      </c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5">
        <f t="shared" si="68"/>
        <v>0</v>
      </c>
      <c r="AA327" s="74"/>
      <c r="AB327" s="74"/>
    </row>
    <row r="328" spans="1:28" hidden="1" outlineLevel="1" x14ac:dyDescent="0.2">
      <c r="A328" s="14" t="s">
        <v>234</v>
      </c>
      <c r="B328" s="20" t="s">
        <v>145</v>
      </c>
      <c r="C328" s="15" t="s">
        <v>145</v>
      </c>
      <c r="D328" s="72">
        <v>1764.2</v>
      </c>
      <c r="E328" s="73">
        <v>257.7</v>
      </c>
      <c r="F328" s="74"/>
      <c r="G328" s="75">
        <f t="shared" si="72"/>
        <v>0</v>
      </c>
      <c r="H328" s="74"/>
      <c r="I328" s="74"/>
      <c r="J328" s="75">
        <f t="shared" si="74"/>
        <v>0</v>
      </c>
      <c r="K328" s="74">
        <f t="shared" si="75"/>
        <v>0</v>
      </c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5">
        <f t="shared" si="68"/>
        <v>0</v>
      </c>
      <c r="AA328" s="74"/>
      <c r="AB328" s="74"/>
    </row>
    <row r="329" spans="1:28" hidden="1" outlineLevel="1" x14ac:dyDescent="0.2">
      <c r="A329" s="14" t="s">
        <v>235</v>
      </c>
      <c r="B329" s="20" t="s">
        <v>145</v>
      </c>
      <c r="C329" s="15" t="s">
        <v>145</v>
      </c>
      <c r="D329" s="72">
        <v>2455.6</v>
      </c>
      <c r="E329" s="73">
        <v>438.5</v>
      </c>
      <c r="F329" s="74"/>
      <c r="G329" s="75">
        <f t="shared" si="72"/>
        <v>0</v>
      </c>
      <c r="H329" s="74"/>
      <c r="I329" s="74"/>
      <c r="J329" s="75">
        <f t="shared" si="74"/>
        <v>0</v>
      </c>
      <c r="K329" s="74">
        <f t="shared" si="75"/>
        <v>0</v>
      </c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5">
        <f t="shared" ref="Z329:Z392" si="76">SUM(AA329:AB329)</f>
        <v>0</v>
      </c>
      <c r="AA329" s="74"/>
      <c r="AB329" s="74"/>
    </row>
    <row r="330" spans="1:28" hidden="1" outlineLevel="1" x14ac:dyDescent="0.2">
      <c r="A330" s="14" t="s">
        <v>184</v>
      </c>
      <c r="B330" s="20" t="s">
        <v>145</v>
      </c>
      <c r="C330" s="15" t="s">
        <v>145</v>
      </c>
      <c r="D330" s="72">
        <v>1244.2</v>
      </c>
      <c r="E330" s="73">
        <v>363.9</v>
      </c>
      <c r="F330" s="74"/>
      <c r="G330" s="75">
        <f t="shared" si="72"/>
        <v>0</v>
      </c>
      <c r="H330" s="74"/>
      <c r="I330" s="74"/>
      <c r="J330" s="75">
        <f t="shared" si="74"/>
        <v>0</v>
      </c>
      <c r="K330" s="74">
        <f t="shared" si="75"/>
        <v>0</v>
      </c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5">
        <f t="shared" si="76"/>
        <v>0</v>
      </c>
      <c r="AA330" s="74"/>
      <c r="AB330" s="74"/>
    </row>
    <row r="331" spans="1:28" hidden="1" outlineLevel="1" x14ac:dyDescent="0.2">
      <c r="A331" s="14" t="s">
        <v>185</v>
      </c>
      <c r="B331" s="20" t="s">
        <v>145</v>
      </c>
      <c r="C331" s="15" t="s">
        <v>145</v>
      </c>
      <c r="D331" s="72">
        <v>1081.5999999999999</v>
      </c>
      <c r="E331" s="73">
        <v>218.7</v>
      </c>
      <c r="F331" s="74"/>
      <c r="G331" s="75">
        <f t="shared" si="72"/>
        <v>0</v>
      </c>
      <c r="H331" s="74"/>
      <c r="I331" s="74"/>
      <c r="J331" s="75">
        <f t="shared" si="74"/>
        <v>0</v>
      </c>
      <c r="K331" s="74">
        <f t="shared" si="75"/>
        <v>0</v>
      </c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5">
        <f t="shared" si="76"/>
        <v>0</v>
      </c>
      <c r="AA331" s="74"/>
      <c r="AB331" s="74"/>
    </row>
    <row r="332" spans="1:28" hidden="1" outlineLevel="1" x14ac:dyDescent="0.2">
      <c r="A332" s="14" t="s">
        <v>236</v>
      </c>
      <c r="B332" s="20" t="s">
        <v>145</v>
      </c>
      <c r="C332" s="15" t="s">
        <v>145</v>
      </c>
      <c r="D332" s="72">
        <v>988.5</v>
      </c>
      <c r="E332" s="73">
        <v>270.7</v>
      </c>
      <c r="F332" s="74"/>
      <c r="G332" s="75">
        <f t="shared" si="72"/>
        <v>0</v>
      </c>
      <c r="H332" s="74"/>
      <c r="I332" s="74"/>
      <c r="J332" s="75">
        <f t="shared" si="74"/>
        <v>0</v>
      </c>
      <c r="K332" s="74">
        <f t="shared" si="75"/>
        <v>0</v>
      </c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5">
        <f t="shared" si="76"/>
        <v>0</v>
      </c>
      <c r="AA332" s="74"/>
      <c r="AB332" s="74"/>
    </row>
    <row r="333" spans="1:28" hidden="1" outlineLevel="1" x14ac:dyDescent="0.2">
      <c r="A333" s="14" t="s">
        <v>375</v>
      </c>
      <c r="B333" s="20" t="s">
        <v>145</v>
      </c>
      <c r="C333" s="15" t="s">
        <v>145</v>
      </c>
      <c r="D333" s="72"/>
      <c r="E333" s="73">
        <v>412.5</v>
      </c>
      <c r="F333" s="74"/>
      <c r="G333" s="75">
        <f t="shared" si="72"/>
        <v>0</v>
      </c>
      <c r="H333" s="74"/>
      <c r="I333" s="74"/>
      <c r="J333" s="75">
        <f t="shared" si="74"/>
        <v>0</v>
      </c>
      <c r="K333" s="74">
        <f t="shared" si="75"/>
        <v>0</v>
      </c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5">
        <f t="shared" si="76"/>
        <v>0</v>
      </c>
      <c r="AA333" s="74"/>
      <c r="AB333" s="74"/>
    </row>
    <row r="334" spans="1:28" hidden="1" outlineLevel="1" x14ac:dyDescent="0.2">
      <c r="A334" s="14" t="s">
        <v>159</v>
      </c>
      <c r="B334" s="20" t="s">
        <v>145</v>
      </c>
      <c r="C334" s="15" t="s">
        <v>145</v>
      </c>
      <c r="D334" s="72">
        <v>2266.8000000000002</v>
      </c>
      <c r="E334" s="73">
        <v>2455</v>
      </c>
      <c r="F334" s="74"/>
      <c r="G334" s="75">
        <f t="shared" si="72"/>
        <v>0</v>
      </c>
      <c r="H334" s="74"/>
      <c r="I334" s="74"/>
      <c r="J334" s="75">
        <f t="shared" si="74"/>
        <v>0</v>
      </c>
      <c r="K334" s="74">
        <f t="shared" si="75"/>
        <v>0</v>
      </c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5">
        <f t="shared" si="76"/>
        <v>0</v>
      </c>
      <c r="AA334" s="74"/>
      <c r="AB334" s="74"/>
    </row>
    <row r="335" spans="1:28" ht="25.5" hidden="1" outlineLevel="1" x14ac:dyDescent="0.2">
      <c r="A335" s="14" t="s">
        <v>240</v>
      </c>
      <c r="B335" s="20" t="s">
        <v>145</v>
      </c>
      <c r="C335" s="15" t="s">
        <v>145</v>
      </c>
      <c r="D335" s="72">
        <v>445.9</v>
      </c>
      <c r="E335" s="73">
        <v>812.6</v>
      </c>
      <c r="F335" s="74"/>
      <c r="G335" s="75">
        <f t="shared" si="72"/>
        <v>0</v>
      </c>
      <c r="H335" s="74"/>
      <c r="I335" s="74"/>
      <c r="J335" s="75">
        <f t="shared" si="74"/>
        <v>0</v>
      </c>
      <c r="K335" s="74">
        <f t="shared" si="75"/>
        <v>0</v>
      </c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5">
        <f t="shared" si="76"/>
        <v>0</v>
      </c>
      <c r="AA335" s="74"/>
      <c r="AB335" s="74"/>
    </row>
    <row r="336" spans="1:28" hidden="1" outlineLevel="1" x14ac:dyDescent="0.2">
      <c r="A336" s="14" t="s">
        <v>381</v>
      </c>
      <c r="B336" s="20" t="s">
        <v>145</v>
      </c>
      <c r="C336" s="15" t="s">
        <v>145</v>
      </c>
      <c r="D336" s="72"/>
      <c r="E336" s="73">
        <v>4757.3999999999996</v>
      </c>
      <c r="F336" s="74"/>
      <c r="G336" s="75">
        <f t="shared" si="72"/>
        <v>6202.2</v>
      </c>
      <c r="H336" s="74"/>
      <c r="I336" s="74">
        <v>6202.2</v>
      </c>
      <c r="J336" s="75">
        <f t="shared" si="74"/>
        <v>6202.2</v>
      </c>
      <c r="K336" s="74">
        <f t="shared" si="75"/>
        <v>0</v>
      </c>
      <c r="L336" s="74"/>
      <c r="M336" s="74"/>
      <c r="N336" s="74"/>
      <c r="O336" s="74"/>
      <c r="P336" s="74"/>
      <c r="Q336" s="74"/>
      <c r="R336" s="74"/>
      <c r="S336" s="74"/>
      <c r="T336" s="74">
        <v>6202.2</v>
      </c>
      <c r="U336" s="74"/>
      <c r="V336" s="74"/>
      <c r="W336" s="74"/>
      <c r="X336" s="74"/>
      <c r="Y336" s="74"/>
      <c r="Z336" s="75">
        <f t="shared" si="76"/>
        <v>6202.2</v>
      </c>
      <c r="AA336" s="74"/>
      <c r="AB336" s="74">
        <v>6202.2</v>
      </c>
    </row>
    <row r="337" spans="1:28" hidden="1" outlineLevel="1" x14ac:dyDescent="0.2">
      <c r="A337" s="40" t="s">
        <v>17</v>
      </c>
      <c r="B337" s="20" t="s">
        <v>145</v>
      </c>
      <c r="C337" s="15" t="s">
        <v>145</v>
      </c>
      <c r="D337" s="72">
        <v>8589.4</v>
      </c>
      <c r="E337" s="73">
        <v>9951.9</v>
      </c>
      <c r="F337" s="74"/>
      <c r="G337" s="75">
        <f t="shared" si="72"/>
        <v>2027.6</v>
      </c>
      <c r="H337" s="74">
        <v>2027.6</v>
      </c>
      <c r="I337" s="74"/>
      <c r="J337" s="75">
        <f t="shared" si="74"/>
        <v>2027.6</v>
      </c>
      <c r="K337" s="74">
        <v>2027.6</v>
      </c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5">
        <f t="shared" si="76"/>
        <v>2027.6</v>
      </c>
      <c r="AA337" s="74">
        <v>2027.6</v>
      </c>
      <c r="AB337" s="74"/>
    </row>
    <row r="338" spans="1:28" ht="38.25" hidden="1" collapsed="1" x14ac:dyDescent="0.2">
      <c r="A338" s="14" t="s">
        <v>380</v>
      </c>
      <c r="B338" s="20" t="s">
        <v>145</v>
      </c>
      <c r="C338" s="15" t="s">
        <v>145</v>
      </c>
      <c r="D338" s="73">
        <f t="shared" ref="D338:J338" si="77">SUM(D339+D340+D341+D342+D343)</f>
        <v>4004.7</v>
      </c>
      <c r="E338" s="73">
        <f t="shared" si="77"/>
        <v>3528</v>
      </c>
      <c r="F338" s="73">
        <f t="shared" si="77"/>
        <v>0</v>
      </c>
      <c r="G338" s="75">
        <f t="shared" si="72"/>
        <v>0</v>
      </c>
      <c r="H338" s="73">
        <f t="shared" si="77"/>
        <v>0</v>
      </c>
      <c r="I338" s="73">
        <f t="shared" si="77"/>
        <v>0</v>
      </c>
      <c r="J338" s="101">
        <f t="shared" si="77"/>
        <v>0</v>
      </c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5">
        <f t="shared" si="76"/>
        <v>0</v>
      </c>
      <c r="AA338" s="74"/>
      <c r="AB338" s="74"/>
    </row>
    <row r="339" spans="1:28" hidden="1" outlineLevel="1" x14ac:dyDescent="0.2">
      <c r="A339" s="14" t="s">
        <v>162</v>
      </c>
      <c r="B339" s="20" t="s">
        <v>145</v>
      </c>
      <c r="C339" s="15" t="s">
        <v>145</v>
      </c>
      <c r="D339" s="72">
        <v>155.9</v>
      </c>
      <c r="E339" s="73">
        <v>60</v>
      </c>
      <c r="F339" s="74"/>
      <c r="G339" s="75">
        <f t="shared" si="72"/>
        <v>0</v>
      </c>
      <c r="H339" s="74"/>
      <c r="I339" s="74"/>
      <c r="J339" s="75">
        <f>SUM(K339+T339)</f>
        <v>0</v>
      </c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5">
        <f t="shared" si="76"/>
        <v>0</v>
      </c>
      <c r="AA339" s="74"/>
      <c r="AB339" s="74"/>
    </row>
    <row r="340" spans="1:28" hidden="1" outlineLevel="1" x14ac:dyDescent="0.2">
      <c r="A340" s="14" t="s">
        <v>188</v>
      </c>
      <c r="B340" s="20" t="s">
        <v>145</v>
      </c>
      <c r="C340" s="15" t="s">
        <v>145</v>
      </c>
      <c r="D340" s="72"/>
      <c r="E340" s="73">
        <v>62.6</v>
      </c>
      <c r="F340" s="74"/>
      <c r="G340" s="75">
        <f t="shared" si="72"/>
        <v>0</v>
      </c>
      <c r="H340" s="74"/>
      <c r="I340" s="74"/>
      <c r="J340" s="75">
        <f>SUM(K340+T340)</f>
        <v>0</v>
      </c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5">
        <f t="shared" si="76"/>
        <v>0</v>
      </c>
      <c r="AA340" s="74"/>
      <c r="AB340" s="74"/>
    </row>
    <row r="341" spans="1:28" hidden="1" outlineLevel="1" x14ac:dyDescent="0.2">
      <c r="A341" s="14" t="s">
        <v>160</v>
      </c>
      <c r="B341" s="20" t="s">
        <v>145</v>
      </c>
      <c r="C341" s="15" t="s">
        <v>145</v>
      </c>
      <c r="D341" s="72">
        <v>100.8</v>
      </c>
      <c r="E341" s="73">
        <v>635</v>
      </c>
      <c r="F341" s="74"/>
      <c r="G341" s="75">
        <f t="shared" si="72"/>
        <v>0</v>
      </c>
      <c r="H341" s="74"/>
      <c r="I341" s="74"/>
      <c r="J341" s="75">
        <f>SUM(K341+T341)</f>
        <v>0</v>
      </c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5">
        <f t="shared" si="76"/>
        <v>0</v>
      </c>
      <c r="AA341" s="74"/>
      <c r="AB341" s="74"/>
    </row>
    <row r="342" spans="1:28" hidden="1" outlineLevel="1" x14ac:dyDescent="0.2">
      <c r="A342" s="14" t="s">
        <v>164</v>
      </c>
      <c r="B342" s="20" t="s">
        <v>145</v>
      </c>
      <c r="C342" s="15" t="s">
        <v>145</v>
      </c>
      <c r="D342" s="72">
        <v>793.4</v>
      </c>
      <c r="E342" s="73">
        <v>400</v>
      </c>
      <c r="F342" s="74"/>
      <c r="G342" s="75">
        <f t="shared" si="72"/>
        <v>0</v>
      </c>
      <c r="H342" s="74"/>
      <c r="I342" s="74"/>
      <c r="J342" s="75">
        <f>SUM(K342+T342)</f>
        <v>0</v>
      </c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5">
        <f t="shared" si="76"/>
        <v>0</v>
      </c>
      <c r="AA342" s="74"/>
      <c r="AB342" s="74"/>
    </row>
    <row r="343" spans="1:28" hidden="1" outlineLevel="1" x14ac:dyDescent="0.2">
      <c r="A343" s="14" t="s">
        <v>241</v>
      </c>
      <c r="B343" s="20" t="s">
        <v>145</v>
      </c>
      <c r="C343" s="15" t="s">
        <v>145</v>
      </c>
      <c r="D343" s="72">
        <v>2954.6</v>
      </c>
      <c r="E343" s="73">
        <v>2370.4</v>
      </c>
      <c r="F343" s="74"/>
      <c r="G343" s="75">
        <f t="shared" si="72"/>
        <v>0</v>
      </c>
      <c r="H343" s="74"/>
      <c r="I343" s="74"/>
      <c r="J343" s="75">
        <f>SUM(K343+T343)</f>
        <v>0</v>
      </c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5">
        <f t="shared" si="76"/>
        <v>0</v>
      </c>
      <c r="AA343" s="74"/>
      <c r="AB343" s="74"/>
    </row>
    <row r="344" spans="1:28" ht="34.5" hidden="1" customHeight="1" collapsed="1" x14ac:dyDescent="0.2">
      <c r="A344" s="40" t="s">
        <v>73</v>
      </c>
      <c r="B344" s="20" t="s">
        <v>145</v>
      </c>
      <c r="C344" s="15" t="s">
        <v>145</v>
      </c>
      <c r="D344" s="73">
        <f>SUM(D345+D346+D347+D348)</f>
        <v>1805.4</v>
      </c>
      <c r="E344" s="73">
        <f>SUM(E345+E346+E347+E348)</f>
        <v>1822</v>
      </c>
      <c r="F344" s="73">
        <f>SUM(F345+F346+F347)</f>
        <v>0</v>
      </c>
      <c r="G344" s="75">
        <f t="shared" si="72"/>
        <v>0</v>
      </c>
      <c r="H344" s="73">
        <f>SUM(H345+H346+H347)</f>
        <v>0</v>
      </c>
      <c r="I344" s="73">
        <f>SUM(I345+I346+I347)</f>
        <v>0</v>
      </c>
      <c r="J344" s="101">
        <f>SUM(J345+J346+J347)</f>
        <v>0</v>
      </c>
      <c r="K344" s="73">
        <f>SUM(K345+K346+K347)</f>
        <v>0</v>
      </c>
      <c r="L344" s="73"/>
      <c r="M344" s="73"/>
      <c r="N344" s="73"/>
      <c r="O344" s="73"/>
      <c r="P344" s="73"/>
      <c r="Q344" s="73"/>
      <c r="R344" s="73"/>
      <c r="S344" s="73"/>
      <c r="T344" s="73">
        <f>SUM(T345+T346+T347)</f>
        <v>0</v>
      </c>
      <c r="U344" s="73"/>
      <c r="V344" s="73"/>
      <c r="W344" s="73"/>
      <c r="X344" s="73"/>
      <c r="Y344" s="73"/>
      <c r="Z344" s="75">
        <f t="shared" si="76"/>
        <v>0</v>
      </c>
      <c r="AA344" s="74"/>
      <c r="AB344" s="74"/>
    </row>
    <row r="345" spans="1:28" hidden="1" outlineLevel="1" x14ac:dyDescent="0.2">
      <c r="A345" s="14" t="s">
        <v>242</v>
      </c>
      <c r="B345" s="20" t="s">
        <v>145</v>
      </c>
      <c r="C345" s="15" t="s">
        <v>145</v>
      </c>
      <c r="D345" s="72">
        <v>332</v>
      </c>
      <c r="E345" s="73">
        <v>272.7</v>
      </c>
      <c r="F345" s="74"/>
      <c r="G345" s="75">
        <f t="shared" si="72"/>
        <v>0</v>
      </c>
      <c r="H345" s="74"/>
      <c r="I345" s="74"/>
      <c r="J345" s="75">
        <f>SUM(K345+T345)</f>
        <v>0</v>
      </c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5">
        <f t="shared" si="76"/>
        <v>0</v>
      </c>
      <c r="AA345" s="74"/>
      <c r="AB345" s="74"/>
    </row>
    <row r="346" spans="1:28" hidden="1" outlineLevel="1" x14ac:dyDescent="0.2">
      <c r="A346" s="14" t="s">
        <v>243</v>
      </c>
      <c r="B346" s="20" t="s">
        <v>145</v>
      </c>
      <c r="C346" s="15" t="s">
        <v>145</v>
      </c>
      <c r="D346" s="72">
        <v>397.2</v>
      </c>
      <c r="E346" s="73">
        <v>277.10000000000002</v>
      </c>
      <c r="F346" s="74"/>
      <c r="G346" s="75">
        <f t="shared" si="72"/>
        <v>0</v>
      </c>
      <c r="H346" s="74"/>
      <c r="I346" s="74"/>
      <c r="J346" s="75">
        <f>SUM(K346+T346)</f>
        <v>0</v>
      </c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5">
        <f t="shared" si="76"/>
        <v>0</v>
      </c>
      <c r="AA346" s="74"/>
      <c r="AB346" s="74"/>
    </row>
    <row r="347" spans="1:28" hidden="1" outlineLevel="1" x14ac:dyDescent="0.2">
      <c r="A347" s="14" t="s">
        <v>244</v>
      </c>
      <c r="B347" s="20" t="s">
        <v>145</v>
      </c>
      <c r="C347" s="15" t="s">
        <v>145</v>
      </c>
      <c r="D347" s="72">
        <v>400</v>
      </c>
      <c r="E347" s="73">
        <v>600</v>
      </c>
      <c r="F347" s="74"/>
      <c r="G347" s="75">
        <f t="shared" si="72"/>
        <v>0</v>
      </c>
      <c r="H347" s="74"/>
      <c r="I347" s="74"/>
      <c r="J347" s="75">
        <f>SUM(K347+T347)</f>
        <v>0</v>
      </c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5">
        <f t="shared" si="76"/>
        <v>0</v>
      </c>
      <c r="AA347" s="74"/>
      <c r="AB347" s="74"/>
    </row>
    <row r="348" spans="1:28" ht="0.75" hidden="1" customHeight="1" outlineLevel="1" x14ac:dyDescent="0.2">
      <c r="A348" s="40" t="s">
        <v>158</v>
      </c>
      <c r="B348" s="20" t="s">
        <v>145</v>
      </c>
      <c r="C348" s="15" t="s">
        <v>145</v>
      </c>
      <c r="D348" s="72">
        <v>676.2</v>
      </c>
      <c r="E348" s="73">
        <v>672.2</v>
      </c>
      <c r="F348" s="74"/>
      <c r="G348" s="75">
        <f t="shared" si="72"/>
        <v>0</v>
      </c>
      <c r="H348" s="74"/>
      <c r="I348" s="74"/>
      <c r="J348" s="75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5">
        <f t="shared" si="76"/>
        <v>0</v>
      </c>
      <c r="AA348" s="74"/>
      <c r="AB348" s="74"/>
    </row>
    <row r="349" spans="1:28" ht="19.5" hidden="1" customHeight="1" outlineLevel="1" x14ac:dyDescent="0.2">
      <c r="A349" s="40"/>
      <c r="B349" s="20"/>
      <c r="C349" s="15"/>
      <c r="D349" s="72"/>
      <c r="E349" s="73"/>
      <c r="F349" s="74"/>
      <c r="G349" s="75"/>
      <c r="H349" s="74"/>
      <c r="I349" s="74"/>
      <c r="J349" s="75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5">
        <f t="shared" si="76"/>
        <v>0</v>
      </c>
      <c r="AA349" s="74"/>
      <c r="AB349" s="74"/>
    </row>
    <row r="350" spans="1:28" ht="27.75" customHeight="1" collapsed="1" x14ac:dyDescent="0.2">
      <c r="A350" s="14" t="s">
        <v>382</v>
      </c>
      <c r="B350" s="20" t="s">
        <v>145</v>
      </c>
      <c r="C350" s="15" t="s">
        <v>145</v>
      </c>
      <c r="D350" s="73">
        <f>SUM(D351+D352)</f>
        <v>28510.6</v>
      </c>
      <c r="E350" s="73">
        <f>SUM(E351+E352)</f>
        <v>33432.6</v>
      </c>
      <c r="F350" s="73">
        <f>SUM(F351+F352)</f>
        <v>0</v>
      </c>
      <c r="G350" s="96">
        <f t="shared" si="72"/>
        <v>26215.1</v>
      </c>
      <c r="H350" s="107">
        <f>SUM(H351+H352)</f>
        <v>26215.1</v>
      </c>
      <c r="I350" s="107">
        <f>SUM(I351+I352)</f>
        <v>0</v>
      </c>
      <c r="J350" s="79">
        <f>SUM(J351+J352)</f>
        <v>35886.199999999997</v>
      </c>
      <c r="K350" s="107">
        <f>SUM(K351+K352)</f>
        <v>35886.199999999997</v>
      </c>
      <c r="L350" s="107"/>
      <c r="M350" s="107"/>
      <c r="N350" s="107"/>
      <c r="O350" s="107"/>
      <c r="P350" s="107"/>
      <c r="Q350" s="107"/>
      <c r="R350" s="107"/>
      <c r="S350" s="107"/>
      <c r="T350" s="107">
        <f>SUM(T351+T352)</f>
        <v>0</v>
      </c>
      <c r="U350" s="107"/>
      <c r="V350" s="107"/>
      <c r="W350" s="107"/>
      <c r="X350" s="107"/>
      <c r="Y350" s="107"/>
      <c r="Z350" s="96">
        <f t="shared" si="76"/>
        <v>35186.199999999997</v>
      </c>
      <c r="AA350" s="107">
        <f>SUM(AA351+AA352)</f>
        <v>35186.199999999997</v>
      </c>
      <c r="AB350" s="107">
        <f>SUM(AB351+AB352)</f>
        <v>0</v>
      </c>
    </row>
    <row r="351" spans="1:28" ht="16.5" customHeight="1" x14ac:dyDescent="0.2">
      <c r="A351" s="14" t="s">
        <v>383</v>
      </c>
      <c r="B351" s="20" t="s">
        <v>145</v>
      </c>
      <c r="C351" s="20" t="s">
        <v>145</v>
      </c>
      <c r="D351" s="76">
        <v>22186.799999999999</v>
      </c>
      <c r="E351" s="73">
        <v>19549</v>
      </c>
      <c r="F351" s="74"/>
      <c r="G351" s="75">
        <f t="shared" si="72"/>
        <v>18647.599999999999</v>
      </c>
      <c r="H351" s="74">
        <v>18647.599999999999</v>
      </c>
      <c r="I351" s="74"/>
      <c r="J351" s="75">
        <f t="shared" ref="J351:J358" si="78">SUM(K351+T351)</f>
        <v>21468.799999999999</v>
      </c>
      <c r="K351" s="74">
        <v>21468.799999999999</v>
      </c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5">
        <f t="shared" si="76"/>
        <v>21168.799999999999</v>
      </c>
      <c r="AA351" s="74">
        <v>21168.799999999999</v>
      </c>
      <c r="AB351" s="74"/>
    </row>
    <row r="352" spans="1:28" ht="30.75" customHeight="1" x14ac:dyDescent="0.2">
      <c r="A352" s="14" t="s">
        <v>384</v>
      </c>
      <c r="B352" s="20" t="s">
        <v>145</v>
      </c>
      <c r="C352" s="20" t="s">
        <v>145</v>
      </c>
      <c r="D352" s="76">
        <v>6323.8</v>
      </c>
      <c r="E352" s="73">
        <v>13883.6</v>
      </c>
      <c r="F352" s="74"/>
      <c r="G352" s="75">
        <f t="shared" si="72"/>
        <v>7567.5</v>
      </c>
      <c r="H352" s="74">
        <v>7567.5</v>
      </c>
      <c r="I352" s="74"/>
      <c r="J352" s="75">
        <f t="shared" si="78"/>
        <v>14417.4</v>
      </c>
      <c r="K352" s="74">
        <v>14417.4</v>
      </c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5">
        <f t="shared" si="76"/>
        <v>14017.4</v>
      </c>
      <c r="AA352" s="74">
        <v>14017.4</v>
      </c>
      <c r="AB352" s="74"/>
    </row>
    <row r="353" spans="1:28" ht="51" customHeight="1" x14ac:dyDescent="0.2">
      <c r="A353" s="14" t="s">
        <v>385</v>
      </c>
      <c r="B353" s="20" t="s">
        <v>145</v>
      </c>
      <c r="C353" s="20" t="s">
        <v>145</v>
      </c>
      <c r="D353" s="76">
        <v>4</v>
      </c>
      <c r="E353" s="73">
        <f>SUM('[1]Деп. образ.(мероприятия)'!$Q$27)</f>
        <v>216</v>
      </c>
      <c r="F353" s="74"/>
      <c r="G353" s="75">
        <f t="shared" si="72"/>
        <v>0</v>
      </c>
      <c r="H353" s="74"/>
      <c r="I353" s="74"/>
      <c r="J353" s="75">
        <f t="shared" si="78"/>
        <v>1000</v>
      </c>
      <c r="K353" s="74">
        <v>1000</v>
      </c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5">
        <f t="shared" si="76"/>
        <v>250</v>
      </c>
      <c r="AA353" s="74">
        <v>250</v>
      </c>
      <c r="AB353" s="74"/>
    </row>
    <row r="354" spans="1:28" ht="25.5" x14ac:dyDescent="0.2">
      <c r="A354" s="178" t="s">
        <v>473</v>
      </c>
      <c r="B354" s="61"/>
      <c r="C354" s="61"/>
      <c r="D354" s="155">
        <f t="shared" ref="D354:I354" si="79">D355+D356</f>
        <v>0</v>
      </c>
      <c r="E354" s="155">
        <f t="shared" si="79"/>
        <v>294.60000000000002</v>
      </c>
      <c r="F354" s="155">
        <f t="shared" si="79"/>
        <v>0</v>
      </c>
      <c r="G354" s="96">
        <f t="shared" si="72"/>
        <v>0</v>
      </c>
      <c r="H354" s="155">
        <f t="shared" si="79"/>
        <v>0</v>
      </c>
      <c r="I354" s="155">
        <f t="shared" si="79"/>
        <v>0</v>
      </c>
      <c r="J354" s="154">
        <f t="shared" si="78"/>
        <v>1668.3999999999999</v>
      </c>
      <c r="K354" s="179">
        <f>K355+K356</f>
        <v>1668.3999999999999</v>
      </c>
      <c r="L354" s="179">
        <f t="shared" ref="L354:AB354" si="80">L355+L356</f>
        <v>1109</v>
      </c>
      <c r="M354" s="179">
        <f t="shared" si="80"/>
        <v>10</v>
      </c>
      <c r="N354" s="179">
        <f t="shared" si="80"/>
        <v>0</v>
      </c>
      <c r="O354" s="179">
        <f t="shared" si="80"/>
        <v>500.4</v>
      </c>
      <c r="P354" s="179"/>
      <c r="Q354" s="179"/>
      <c r="R354" s="179">
        <f t="shared" si="80"/>
        <v>49</v>
      </c>
      <c r="S354" s="179"/>
      <c r="T354" s="179">
        <f t="shared" si="80"/>
        <v>0</v>
      </c>
      <c r="U354" s="179"/>
      <c r="V354" s="179"/>
      <c r="W354" s="179"/>
      <c r="X354" s="179"/>
      <c r="Y354" s="179"/>
      <c r="Z354" s="96">
        <f t="shared" si="76"/>
        <v>809</v>
      </c>
      <c r="AA354" s="179">
        <f t="shared" si="80"/>
        <v>809</v>
      </c>
      <c r="AB354" s="179">
        <f t="shared" si="80"/>
        <v>0</v>
      </c>
    </row>
    <row r="355" spans="1:28" ht="22.5" customHeight="1" x14ac:dyDescent="0.2">
      <c r="A355" s="40" t="s">
        <v>33</v>
      </c>
      <c r="B355" s="42" t="s">
        <v>145</v>
      </c>
      <c r="C355" s="42" t="s">
        <v>145</v>
      </c>
      <c r="D355" s="76"/>
      <c r="E355" s="73">
        <v>294.60000000000002</v>
      </c>
      <c r="F355" s="74"/>
      <c r="G355" s="75">
        <f t="shared" si="72"/>
        <v>0</v>
      </c>
      <c r="H355" s="74"/>
      <c r="I355" s="74"/>
      <c r="J355" s="75">
        <f t="shared" si="78"/>
        <v>1007.1999999999999</v>
      </c>
      <c r="K355" s="74">
        <f>L355+M355+O355+R355</f>
        <v>1007.1999999999999</v>
      </c>
      <c r="L355" s="74">
        <v>502.2</v>
      </c>
      <c r="M355" s="74"/>
      <c r="N355" s="74"/>
      <c r="O355" s="74">
        <v>500.4</v>
      </c>
      <c r="P355" s="74"/>
      <c r="Q355" s="74"/>
      <c r="R355" s="74">
        <v>4.5999999999999996</v>
      </c>
      <c r="S355" s="74"/>
      <c r="T355" s="74"/>
      <c r="U355" s="74"/>
      <c r="V355" s="74"/>
      <c r="W355" s="74"/>
      <c r="X355" s="74"/>
      <c r="Y355" s="74"/>
      <c r="Z355" s="75">
        <f t="shared" si="76"/>
        <v>402.2</v>
      </c>
      <c r="AA355" s="74">
        <v>402.2</v>
      </c>
      <c r="AB355" s="74"/>
    </row>
    <row r="356" spans="1:28" ht="25.5" x14ac:dyDescent="0.2">
      <c r="A356" s="14" t="s">
        <v>384</v>
      </c>
      <c r="B356" s="42" t="s">
        <v>145</v>
      </c>
      <c r="C356" s="42" t="s">
        <v>145</v>
      </c>
      <c r="D356" s="76"/>
      <c r="E356" s="73"/>
      <c r="F356" s="74"/>
      <c r="G356" s="75">
        <f t="shared" si="72"/>
        <v>0</v>
      </c>
      <c r="H356" s="74"/>
      <c r="I356" s="74"/>
      <c r="J356" s="75">
        <f t="shared" si="78"/>
        <v>661.19999999999993</v>
      </c>
      <c r="K356" s="74">
        <f>L356+M356+O356+R356</f>
        <v>661.19999999999993</v>
      </c>
      <c r="L356" s="74">
        <v>606.79999999999995</v>
      </c>
      <c r="M356" s="74">
        <v>10</v>
      </c>
      <c r="N356" s="74"/>
      <c r="O356" s="74"/>
      <c r="P356" s="74"/>
      <c r="Q356" s="74"/>
      <c r="R356" s="74">
        <v>44.4</v>
      </c>
      <c r="S356" s="74"/>
      <c r="T356" s="74"/>
      <c r="U356" s="74"/>
      <c r="V356" s="74"/>
      <c r="W356" s="74"/>
      <c r="X356" s="74"/>
      <c r="Y356" s="74"/>
      <c r="Z356" s="75">
        <f t="shared" si="76"/>
        <v>406.8</v>
      </c>
      <c r="AA356" s="74">
        <v>406.8</v>
      </c>
      <c r="AB356" s="74"/>
    </row>
    <row r="357" spans="1:28" ht="25.5" hidden="1" x14ac:dyDescent="0.2">
      <c r="A357" s="40" t="s">
        <v>43</v>
      </c>
      <c r="B357" s="42" t="s">
        <v>145</v>
      </c>
      <c r="C357" s="42" t="s">
        <v>145</v>
      </c>
      <c r="D357" s="76">
        <v>95.4</v>
      </c>
      <c r="E357" s="73"/>
      <c r="F357" s="74"/>
      <c r="G357" s="75">
        <f t="shared" si="72"/>
        <v>0</v>
      </c>
      <c r="H357" s="74"/>
      <c r="I357" s="74"/>
      <c r="J357" s="75">
        <f t="shared" si="78"/>
        <v>0</v>
      </c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5">
        <f t="shared" si="76"/>
        <v>0</v>
      </c>
      <c r="AA357" s="74"/>
      <c r="AB357" s="74"/>
    </row>
    <row r="358" spans="1:28" ht="25.5" x14ac:dyDescent="0.2">
      <c r="A358" s="40" t="s">
        <v>66</v>
      </c>
      <c r="B358" s="42" t="s">
        <v>145</v>
      </c>
      <c r="C358" s="42" t="s">
        <v>145</v>
      </c>
      <c r="D358" s="76"/>
      <c r="E358" s="73"/>
      <c r="F358" s="74"/>
      <c r="G358" s="75">
        <f t="shared" si="72"/>
        <v>7113.1</v>
      </c>
      <c r="H358" s="74"/>
      <c r="I358" s="74">
        <v>7113.1</v>
      </c>
      <c r="J358" s="75">
        <f t="shared" si="78"/>
        <v>7113.1</v>
      </c>
      <c r="K358" s="74"/>
      <c r="L358" s="74"/>
      <c r="M358" s="74"/>
      <c r="N358" s="74"/>
      <c r="O358" s="74">
        <v>2027.6</v>
      </c>
      <c r="P358" s="74"/>
      <c r="Q358" s="74"/>
      <c r="R358" s="74"/>
      <c r="S358" s="74"/>
      <c r="T358" s="74">
        <v>7113.1</v>
      </c>
      <c r="U358" s="74"/>
      <c r="V358" s="74"/>
      <c r="W358" s="74"/>
      <c r="X358" s="74"/>
      <c r="Y358" s="74"/>
      <c r="Z358" s="75">
        <f t="shared" si="76"/>
        <v>7113.1</v>
      </c>
      <c r="AA358" s="74"/>
      <c r="AB358" s="74">
        <v>7113.1</v>
      </c>
    </row>
    <row r="359" spans="1:28" s="130" customFormat="1" ht="16.5" hidden="1" customHeight="1" x14ac:dyDescent="0.2">
      <c r="A359" s="127" t="s">
        <v>245</v>
      </c>
      <c r="B359" s="128" t="s">
        <v>192</v>
      </c>
      <c r="C359" s="128" t="s">
        <v>131</v>
      </c>
      <c r="D359" s="139">
        <f>SUM(D360+D404)</f>
        <v>115168.1</v>
      </c>
      <c r="E359" s="139">
        <f>SUM(E360)</f>
        <v>224175.2</v>
      </c>
      <c r="F359" s="139">
        <f t="shared" ref="F359:T359" si="81">SUM(F360)</f>
        <v>0</v>
      </c>
      <c r="G359" s="87">
        <f t="shared" si="81"/>
        <v>61072.2</v>
      </c>
      <c r="H359" s="139">
        <f t="shared" si="81"/>
        <v>60950.1</v>
      </c>
      <c r="I359" s="139">
        <f t="shared" si="81"/>
        <v>122.1</v>
      </c>
      <c r="J359" s="87">
        <f t="shared" si="81"/>
        <v>73428.299999999988</v>
      </c>
      <c r="K359" s="139">
        <f t="shared" si="81"/>
        <v>92258.7</v>
      </c>
      <c r="L359" s="139"/>
      <c r="M359" s="139"/>
      <c r="N359" s="139"/>
      <c r="O359" s="139"/>
      <c r="P359" s="139"/>
      <c r="Q359" s="139"/>
      <c r="R359" s="139"/>
      <c r="S359" s="139"/>
      <c r="T359" s="139">
        <f t="shared" si="81"/>
        <v>3334.2000000000003</v>
      </c>
      <c r="U359" s="139"/>
      <c r="V359" s="139"/>
      <c r="W359" s="139"/>
      <c r="X359" s="139"/>
      <c r="Y359" s="139"/>
      <c r="Z359" s="75">
        <f t="shared" si="76"/>
        <v>74679.3</v>
      </c>
      <c r="AA359" s="139">
        <f>SUM(AA360)</f>
        <v>71345.100000000006</v>
      </c>
      <c r="AB359" s="139">
        <f>SUM(AB360)</f>
        <v>3334.2000000000003</v>
      </c>
    </row>
    <row r="360" spans="1:28" ht="15" hidden="1" customHeight="1" x14ac:dyDescent="0.2">
      <c r="A360" s="12" t="s">
        <v>246</v>
      </c>
      <c r="B360" s="13" t="s">
        <v>192</v>
      </c>
      <c r="C360" s="13" t="s">
        <v>130</v>
      </c>
      <c r="D360" s="107">
        <f>SUM(D361+D366+D367+D368+D372+D375+D384+D388+D394+D397+D398+D399)</f>
        <v>115029.70000000001</v>
      </c>
      <c r="E360" s="107">
        <f>SUM(E361+E366+E367+E368+E372+E375+E384+E388+E394+E397+E398+E399)</f>
        <v>224175.2</v>
      </c>
      <c r="F360" s="107">
        <f>SUM(F361+F366+F367+F368+F372+F375+F384+F388+F394+F397+F398+F399)</f>
        <v>0</v>
      </c>
      <c r="G360" s="96">
        <f t="shared" si="72"/>
        <v>61072.2</v>
      </c>
      <c r="H360" s="107">
        <f>SUM(H361+H366+H367+H368+H372+H375+H384+H388+H394+H397+H398+H399)</f>
        <v>60950.1</v>
      </c>
      <c r="I360" s="107">
        <f>SUM(I361+I366+I367+I368+I372+I375+I384+I388+I394+I397+I398+I399)</f>
        <v>122.1</v>
      </c>
      <c r="J360" s="79">
        <f>SUM(J361+J366+J367+J368+J372+J375+J384+J388+J394+J397+J398+J399)</f>
        <v>73428.299999999988</v>
      </c>
      <c r="K360" s="107">
        <f t="shared" ref="K360:S360" si="82">SUM(K361+K366+K367+K368+K372+K375+K384+K388+K394+K397+K398+K399+K403)</f>
        <v>92258.7</v>
      </c>
      <c r="L360" s="107">
        <f t="shared" si="82"/>
        <v>1113.0999999999999</v>
      </c>
      <c r="M360" s="107">
        <f t="shared" si="82"/>
        <v>34.200000000000003</v>
      </c>
      <c r="N360" s="107">
        <f t="shared" si="82"/>
        <v>0</v>
      </c>
      <c r="O360" s="107">
        <f t="shared" si="82"/>
        <v>48</v>
      </c>
      <c r="P360" s="107">
        <f t="shared" si="82"/>
        <v>0</v>
      </c>
      <c r="Q360" s="107">
        <f t="shared" si="82"/>
        <v>0</v>
      </c>
      <c r="R360" s="107">
        <f t="shared" si="82"/>
        <v>306</v>
      </c>
      <c r="S360" s="107">
        <f t="shared" si="82"/>
        <v>0</v>
      </c>
      <c r="T360" s="107">
        <f>SUM(T361+T366+T367+T368+T372+T375+T384+T388+T394+T397+T398+T399+T403)</f>
        <v>3334.2000000000003</v>
      </c>
      <c r="U360" s="107"/>
      <c r="V360" s="107"/>
      <c r="W360" s="107"/>
      <c r="X360" s="107"/>
      <c r="Y360" s="107"/>
      <c r="Z360" s="75">
        <f t="shared" si="76"/>
        <v>74679.3</v>
      </c>
      <c r="AA360" s="107">
        <f>SUM(AA361+AA366+AA367+AA368+AA372+AA375+AA384+AA388+AA394+AA397+AA398+AA399+AA403)</f>
        <v>71345.100000000006</v>
      </c>
      <c r="AB360" s="107">
        <f>SUM(AB361+AB366+AB367+AB368+AB372+AB375+AB384+AB388+AB394+AB397+AB398+AB399+AB403)</f>
        <v>3334.2000000000003</v>
      </c>
    </row>
    <row r="361" spans="1:28" ht="29.25" hidden="1" customHeight="1" x14ac:dyDescent="0.2">
      <c r="A361" s="59" t="s">
        <v>111</v>
      </c>
      <c r="B361" s="13" t="s">
        <v>192</v>
      </c>
      <c r="C361" s="13" t="s">
        <v>130</v>
      </c>
      <c r="D361" s="107">
        <f>SUM(D362+D364+D365)</f>
        <v>55351</v>
      </c>
      <c r="E361" s="107">
        <f>SUM(E362+E364+E365)</f>
        <v>62383.200000000004</v>
      </c>
      <c r="F361" s="107">
        <f>SUM(F362+F364+F365)</f>
        <v>0</v>
      </c>
      <c r="G361" s="96">
        <f t="shared" si="72"/>
        <v>60601.5</v>
      </c>
      <c r="H361" s="107">
        <f>SUM(H362+H364+H365)</f>
        <v>60601.5</v>
      </c>
      <c r="I361" s="107">
        <f>SUM(IN362+I364+I365)</f>
        <v>0</v>
      </c>
      <c r="J361" s="79">
        <f>SUM(J362+J364+J365)</f>
        <v>68783.199999999997</v>
      </c>
      <c r="K361" s="107">
        <f>SUM(K362+K364+K365+K363)</f>
        <v>79917.2</v>
      </c>
      <c r="L361" s="107"/>
      <c r="M361" s="107"/>
      <c r="N361" s="107"/>
      <c r="O361" s="107"/>
      <c r="P361" s="107"/>
      <c r="Q361" s="107"/>
      <c r="R361" s="107"/>
      <c r="S361" s="107"/>
      <c r="T361" s="107">
        <f>SUM(T362+T364+T365)</f>
        <v>0</v>
      </c>
      <c r="U361" s="107"/>
      <c r="V361" s="107"/>
      <c r="W361" s="107"/>
      <c r="X361" s="107"/>
      <c r="Y361" s="107"/>
      <c r="Z361" s="75">
        <f t="shared" si="76"/>
        <v>66232</v>
      </c>
      <c r="AA361" s="107">
        <f>SUM(AA362+AA364+AA365)</f>
        <v>66232</v>
      </c>
      <c r="AB361" s="107">
        <f>SUM(AB362+AB364+AB365)</f>
        <v>0</v>
      </c>
    </row>
    <row r="362" spans="1:28" s="118" customFormat="1" ht="17.25" hidden="1" customHeight="1" x14ac:dyDescent="0.2">
      <c r="A362" s="14" t="s">
        <v>386</v>
      </c>
      <c r="B362" s="20" t="s">
        <v>192</v>
      </c>
      <c r="C362" s="20" t="s">
        <v>130</v>
      </c>
      <c r="D362" s="76">
        <v>22018.7</v>
      </c>
      <c r="E362" s="73">
        <v>22034</v>
      </c>
      <c r="F362" s="117"/>
      <c r="G362" s="75">
        <f t="shared" si="72"/>
        <v>21339.5</v>
      </c>
      <c r="H362" s="117">
        <v>21339.5</v>
      </c>
      <c r="I362" s="117"/>
      <c r="J362" s="75">
        <f t="shared" ref="J362:J405" si="83">SUM(K362+T362)</f>
        <v>23386.5</v>
      </c>
      <c r="K362" s="117">
        <v>23386.5</v>
      </c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75">
        <f t="shared" si="76"/>
        <v>22386.5</v>
      </c>
      <c r="AA362" s="117">
        <v>22386.5</v>
      </c>
      <c r="AB362" s="117"/>
    </row>
    <row r="363" spans="1:28" s="118" customFormat="1" ht="17.25" hidden="1" customHeight="1" x14ac:dyDescent="0.2">
      <c r="A363" s="40" t="s">
        <v>302</v>
      </c>
      <c r="B363" s="42" t="s">
        <v>192</v>
      </c>
      <c r="C363" s="42" t="s">
        <v>130</v>
      </c>
      <c r="D363" s="76"/>
      <c r="E363" s="73"/>
      <c r="F363" s="117"/>
      <c r="G363" s="75"/>
      <c r="H363" s="117"/>
      <c r="I363" s="117"/>
      <c r="J363" s="75">
        <f t="shared" si="83"/>
        <v>11134</v>
      </c>
      <c r="K363" s="117">
        <v>11134</v>
      </c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75">
        <f t="shared" si="76"/>
        <v>11134</v>
      </c>
      <c r="AA363" s="117">
        <v>11134</v>
      </c>
      <c r="AB363" s="117"/>
    </row>
    <row r="364" spans="1:28" ht="15" hidden="1" customHeight="1" x14ac:dyDescent="0.2">
      <c r="A364" s="40" t="s">
        <v>112</v>
      </c>
      <c r="B364" s="20" t="s">
        <v>192</v>
      </c>
      <c r="C364" s="20" t="s">
        <v>130</v>
      </c>
      <c r="D364" s="76">
        <v>14672.2</v>
      </c>
      <c r="E364" s="73">
        <v>18375.3</v>
      </c>
      <c r="F364" s="74"/>
      <c r="G364" s="75">
        <f t="shared" ref="G364:G405" si="84">SUM(I364+H364)</f>
        <v>17493.2</v>
      </c>
      <c r="H364" s="74">
        <v>17493.2</v>
      </c>
      <c r="I364" s="74"/>
      <c r="J364" s="75">
        <f t="shared" si="83"/>
        <v>20949.2</v>
      </c>
      <c r="K364" s="74">
        <v>20949.2</v>
      </c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5">
        <f t="shared" si="76"/>
        <v>19398</v>
      </c>
      <c r="AA364" s="74">
        <v>19398</v>
      </c>
      <c r="AB364" s="74"/>
    </row>
    <row r="365" spans="1:28" ht="15" hidden="1" customHeight="1" x14ac:dyDescent="0.2">
      <c r="A365" s="14" t="s">
        <v>387</v>
      </c>
      <c r="B365" s="20" t="s">
        <v>192</v>
      </c>
      <c r="C365" s="20" t="s">
        <v>130</v>
      </c>
      <c r="D365" s="76">
        <v>18660.099999999999</v>
      </c>
      <c r="E365" s="73">
        <v>21973.9</v>
      </c>
      <c r="F365" s="74"/>
      <c r="G365" s="75">
        <f t="shared" si="84"/>
        <v>21768.799999999999</v>
      </c>
      <c r="H365" s="74">
        <v>21768.799999999999</v>
      </c>
      <c r="I365" s="74"/>
      <c r="J365" s="75">
        <f t="shared" si="83"/>
        <v>24447.5</v>
      </c>
      <c r="K365" s="74">
        <v>24447.5</v>
      </c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5">
        <f t="shared" si="76"/>
        <v>24447.5</v>
      </c>
      <c r="AA365" s="74">
        <v>24447.5</v>
      </c>
      <c r="AB365" s="74"/>
    </row>
    <row r="366" spans="1:28" ht="25.5" hidden="1" x14ac:dyDescent="0.2">
      <c r="A366" s="40" t="s">
        <v>65</v>
      </c>
      <c r="B366" s="20" t="s">
        <v>192</v>
      </c>
      <c r="C366" s="20" t="s">
        <v>130</v>
      </c>
      <c r="D366" s="76">
        <v>130.5</v>
      </c>
      <c r="E366" s="73">
        <f>SUM('[2]субсидии книж.фонда'!$P$27)</f>
        <v>122.1</v>
      </c>
      <c r="F366" s="74"/>
      <c r="G366" s="75">
        <f t="shared" si="84"/>
        <v>122.1</v>
      </c>
      <c r="H366" s="74"/>
      <c r="I366" s="74">
        <v>122.1</v>
      </c>
      <c r="J366" s="75">
        <f t="shared" si="83"/>
        <v>129.9</v>
      </c>
      <c r="K366" s="74"/>
      <c r="L366" s="74"/>
      <c r="M366" s="74"/>
      <c r="N366" s="74"/>
      <c r="O366" s="74"/>
      <c r="P366" s="74"/>
      <c r="Q366" s="74"/>
      <c r="R366" s="74"/>
      <c r="S366" s="74"/>
      <c r="T366" s="74">
        <v>129.9</v>
      </c>
      <c r="U366" s="74"/>
      <c r="V366" s="74"/>
      <c r="W366" s="74"/>
      <c r="X366" s="74"/>
      <c r="Y366" s="74"/>
      <c r="Z366" s="75">
        <f t="shared" si="76"/>
        <v>129.9</v>
      </c>
      <c r="AA366" s="74"/>
      <c r="AB366" s="74">
        <v>129.9</v>
      </c>
    </row>
    <row r="367" spans="1:28" ht="38.25" hidden="1" x14ac:dyDescent="0.2">
      <c r="A367" s="14" t="s">
        <v>84</v>
      </c>
      <c r="B367" s="20" t="s">
        <v>192</v>
      </c>
      <c r="C367" s="20" t="s">
        <v>130</v>
      </c>
      <c r="D367" s="76"/>
      <c r="E367" s="73">
        <v>2253.9</v>
      </c>
      <c r="F367" s="73">
        <v>0</v>
      </c>
      <c r="G367" s="75">
        <v>0</v>
      </c>
      <c r="H367" s="73">
        <v>0</v>
      </c>
      <c r="I367" s="73">
        <v>0</v>
      </c>
      <c r="J367" s="101">
        <v>0</v>
      </c>
      <c r="K367" s="73">
        <v>0</v>
      </c>
      <c r="L367" s="73"/>
      <c r="M367" s="73"/>
      <c r="N367" s="73"/>
      <c r="O367" s="73"/>
      <c r="P367" s="73"/>
      <c r="Q367" s="73"/>
      <c r="R367" s="73"/>
      <c r="S367" s="73"/>
      <c r="T367" s="73">
        <v>0</v>
      </c>
      <c r="U367" s="73"/>
      <c r="V367" s="73"/>
      <c r="W367" s="73"/>
      <c r="X367" s="73"/>
      <c r="Y367" s="73"/>
      <c r="Z367" s="75">
        <f t="shared" si="76"/>
        <v>0</v>
      </c>
      <c r="AA367" s="74"/>
      <c r="AB367" s="74"/>
    </row>
    <row r="368" spans="1:28" ht="28.5" hidden="1" customHeight="1" x14ac:dyDescent="0.2">
      <c r="A368" s="14" t="s">
        <v>388</v>
      </c>
      <c r="B368" s="20" t="s">
        <v>192</v>
      </c>
      <c r="C368" s="20" t="s">
        <v>130</v>
      </c>
      <c r="D368" s="76"/>
      <c r="E368" s="73">
        <f>SUM(E369+E370+E371)</f>
        <v>222.39999999999998</v>
      </c>
      <c r="F368" s="73">
        <f>SUM(F369+F370+F371)</f>
        <v>0</v>
      </c>
      <c r="G368" s="75">
        <f t="shared" si="84"/>
        <v>348.6</v>
      </c>
      <c r="H368" s="73">
        <v>348.6</v>
      </c>
      <c r="I368" s="73">
        <f>SUM(I369+I370+I371)</f>
        <v>0</v>
      </c>
      <c r="J368" s="101">
        <f>SUM(J369+J370+J371)</f>
        <v>3013.9</v>
      </c>
      <c r="K368" s="73">
        <f>SUM(K369+K370+K371)</f>
        <v>275</v>
      </c>
      <c r="L368" s="73"/>
      <c r="M368" s="73"/>
      <c r="N368" s="73"/>
      <c r="O368" s="73"/>
      <c r="P368" s="73"/>
      <c r="Q368" s="73"/>
      <c r="R368" s="73"/>
      <c r="S368" s="73"/>
      <c r="T368" s="73">
        <f>SUM(T369+T370+T371)</f>
        <v>2738.9</v>
      </c>
      <c r="U368" s="73"/>
      <c r="V368" s="73"/>
      <c r="W368" s="73"/>
      <c r="X368" s="73"/>
      <c r="Y368" s="73"/>
      <c r="Z368" s="75">
        <f t="shared" si="76"/>
        <v>2738.9</v>
      </c>
      <c r="AA368" s="73">
        <f>SUM(AA369+AA370+AA371)</f>
        <v>0</v>
      </c>
      <c r="AB368" s="73">
        <f>SUM(AB369+AB370+AB371)</f>
        <v>2738.9</v>
      </c>
    </row>
    <row r="369" spans="1:28" ht="14.25" hidden="1" customHeight="1" outlineLevel="1" x14ac:dyDescent="0.2">
      <c r="A369" s="14" t="s">
        <v>197</v>
      </c>
      <c r="B369" s="20" t="s">
        <v>192</v>
      </c>
      <c r="C369" s="20" t="s">
        <v>130</v>
      </c>
      <c r="D369" s="76"/>
      <c r="E369" s="73"/>
      <c r="F369" s="74"/>
      <c r="G369" s="75">
        <f t="shared" si="84"/>
        <v>0</v>
      </c>
      <c r="H369" s="74"/>
      <c r="I369" s="74"/>
      <c r="J369" s="75">
        <f t="shared" si="83"/>
        <v>275</v>
      </c>
      <c r="K369" s="74">
        <v>275</v>
      </c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5">
        <f t="shared" si="76"/>
        <v>0</v>
      </c>
      <c r="AA369" s="74"/>
      <c r="AB369" s="74"/>
    </row>
    <row r="370" spans="1:28" ht="16.5" hidden="1" customHeight="1" outlineLevel="1" x14ac:dyDescent="0.2">
      <c r="A370" s="14" t="s">
        <v>164</v>
      </c>
      <c r="B370" s="20" t="s">
        <v>192</v>
      </c>
      <c r="C370" s="20" t="s">
        <v>130</v>
      </c>
      <c r="D370" s="76"/>
      <c r="E370" s="73">
        <v>73.7</v>
      </c>
      <c r="F370" s="74"/>
      <c r="G370" s="75">
        <f t="shared" si="84"/>
        <v>0</v>
      </c>
      <c r="H370" s="74"/>
      <c r="I370" s="74"/>
      <c r="J370" s="75">
        <f t="shared" si="83"/>
        <v>0</v>
      </c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5">
        <f t="shared" si="76"/>
        <v>0</v>
      </c>
      <c r="AA370" s="74"/>
      <c r="AB370" s="74"/>
    </row>
    <row r="371" spans="1:28" ht="15.75" hidden="1" customHeight="1" outlineLevel="1" x14ac:dyDescent="0.2">
      <c r="A371" s="14" t="s">
        <v>163</v>
      </c>
      <c r="B371" s="20" t="s">
        <v>192</v>
      </c>
      <c r="C371" s="20" t="s">
        <v>130</v>
      </c>
      <c r="D371" s="76"/>
      <c r="E371" s="73">
        <v>148.69999999999999</v>
      </c>
      <c r="F371" s="74"/>
      <c r="G371" s="75">
        <f t="shared" si="84"/>
        <v>0</v>
      </c>
      <c r="H371" s="74"/>
      <c r="I371" s="74"/>
      <c r="J371" s="75">
        <f t="shared" si="83"/>
        <v>2738.9</v>
      </c>
      <c r="K371" s="74"/>
      <c r="L371" s="74"/>
      <c r="M371" s="74"/>
      <c r="N371" s="74"/>
      <c r="O371" s="74"/>
      <c r="P371" s="74"/>
      <c r="Q371" s="74"/>
      <c r="R371" s="74"/>
      <c r="S371" s="74"/>
      <c r="T371" s="74">
        <v>2738.9</v>
      </c>
      <c r="U371" s="74"/>
      <c r="V371" s="74"/>
      <c r="W371" s="74"/>
      <c r="X371" s="74"/>
      <c r="Y371" s="74"/>
      <c r="Z371" s="75">
        <f t="shared" si="76"/>
        <v>2738.9</v>
      </c>
      <c r="AA371" s="74"/>
      <c r="AB371" s="74">
        <v>2738.9</v>
      </c>
    </row>
    <row r="372" spans="1:28" ht="25.5" hidden="1" x14ac:dyDescent="0.2">
      <c r="A372" s="14" t="s">
        <v>389</v>
      </c>
      <c r="B372" s="20" t="s">
        <v>192</v>
      </c>
      <c r="C372" s="20" t="s">
        <v>130</v>
      </c>
      <c r="D372" s="76"/>
      <c r="E372" s="73">
        <f>SUM(E373+E374)</f>
        <v>353</v>
      </c>
      <c r="F372" s="73">
        <f>SUM(F373+F374)</f>
        <v>0</v>
      </c>
      <c r="G372" s="75">
        <f t="shared" si="84"/>
        <v>0</v>
      </c>
      <c r="H372" s="73">
        <f>SUM(H373+H374)</f>
        <v>0</v>
      </c>
      <c r="I372" s="73">
        <f>SUM(I373+I374)</f>
        <v>0</v>
      </c>
      <c r="J372" s="101">
        <f>SUM(J373+J374)</f>
        <v>0</v>
      </c>
      <c r="K372" s="73">
        <f>SUM(K373+K374)</f>
        <v>0</v>
      </c>
      <c r="L372" s="73"/>
      <c r="M372" s="73"/>
      <c r="N372" s="73"/>
      <c r="O372" s="73"/>
      <c r="P372" s="73"/>
      <c r="Q372" s="73"/>
      <c r="R372" s="73"/>
      <c r="S372" s="73"/>
      <c r="T372" s="73">
        <v>275</v>
      </c>
      <c r="U372" s="73"/>
      <c r="V372" s="73"/>
      <c r="W372" s="73"/>
      <c r="X372" s="73"/>
      <c r="Y372" s="73"/>
      <c r="Z372" s="75">
        <f t="shared" si="76"/>
        <v>275</v>
      </c>
      <c r="AA372" s="74"/>
      <c r="AB372" s="74">
        <v>275</v>
      </c>
    </row>
    <row r="373" spans="1:28" ht="15" hidden="1" customHeight="1" outlineLevel="1" x14ac:dyDescent="0.2">
      <c r="A373" s="14" t="s">
        <v>197</v>
      </c>
      <c r="B373" s="20" t="s">
        <v>192</v>
      </c>
      <c r="C373" s="20" t="s">
        <v>130</v>
      </c>
      <c r="D373" s="76"/>
      <c r="E373" s="73"/>
      <c r="F373" s="74"/>
      <c r="G373" s="75">
        <f t="shared" si="84"/>
        <v>0</v>
      </c>
      <c r="H373" s="74"/>
      <c r="I373" s="74"/>
      <c r="J373" s="75">
        <f t="shared" si="83"/>
        <v>0</v>
      </c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5">
        <f t="shared" si="76"/>
        <v>0</v>
      </c>
      <c r="AA373" s="74"/>
      <c r="AB373" s="74"/>
    </row>
    <row r="374" spans="1:28" ht="15.75" hidden="1" customHeight="1" outlineLevel="1" x14ac:dyDescent="0.2">
      <c r="A374" s="14" t="s">
        <v>164</v>
      </c>
      <c r="B374" s="20" t="s">
        <v>192</v>
      </c>
      <c r="C374" s="20" t="s">
        <v>130</v>
      </c>
      <c r="D374" s="76"/>
      <c r="E374" s="73">
        <v>353</v>
      </c>
      <c r="F374" s="74"/>
      <c r="G374" s="75">
        <f t="shared" si="84"/>
        <v>0</v>
      </c>
      <c r="H374" s="74"/>
      <c r="I374" s="74"/>
      <c r="J374" s="75">
        <f t="shared" si="83"/>
        <v>0</v>
      </c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5">
        <f t="shared" si="76"/>
        <v>0</v>
      </c>
      <c r="AA374" s="74"/>
      <c r="AB374" s="74"/>
    </row>
    <row r="375" spans="1:28" ht="39.75" hidden="1" customHeight="1" collapsed="1" x14ac:dyDescent="0.2">
      <c r="A375" s="14" t="s">
        <v>390</v>
      </c>
      <c r="B375" s="20" t="s">
        <v>192</v>
      </c>
      <c r="C375" s="20" t="s">
        <v>130</v>
      </c>
      <c r="D375" s="73">
        <v>9338.9</v>
      </c>
      <c r="E375" s="73">
        <f>SUM(E376+E377+E378+E379+E380+E381+E382+E383)</f>
        <v>2278.4</v>
      </c>
      <c r="F375" s="73">
        <f>SUM(F376+F378+F379+F380+F381+F383)</f>
        <v>0</v>
      </c>
      <c r="G375" s="75">
        <f t="shared" si="84"/>
        <v>0</v>
      </c>
      <c r="H375" s="73">
        <f>SUM(H376+H378+H379+H380+H381+H383)</f>
        <v>0</v>
      </c>
      <c r="I375" s="73">
        <f>SUM(I376+I378+I379+I380+I381+I383)</f>
        <v>0</v>
      </c>
      <c r="J375" s="101">
        <f>SUM(J376+J378+J379+J380+J381+J383)</f>
        <v>0</v>
      </c>
      <c r="K375" s="73">
        <v>10565.2</v>
      </c>
      <c r="L375" s="73"/>
      <c r="M375" s="73"/>
      <c r="N375" s="73"/>
      <c r="O375" s="73"/>
      <c r="P375" s="73"/>
      <c r="Q375" s="73"/>
      <c r="R375" s="73"/>
      <c r="S375" s="73"/>
      <c r="T375" s="73">
        <f>SUM(T376+T378+T379+T380+T381+T383)</f>
        <v>0</v>
      </c>
      <c r="U375" s="73"/>
      <c r="V375" s="73"/>
      <c r="W375" s="73"/>
      <c r="X375" s="73"/>
      <c r="Y375" s="73"/>
      <c r="Z375" s="75">
        <f t="shared" si="76"/>
        <v>4000</v>
      </c>
      <c r="AA375" s="74">
        <v>4000</v>
      </c>
      <c r="AB375" s="74"/>
    </row>
    <row r="376" spans="1:28" hidden="1" outlineLevel="1" x14ac:dyDescent="0.2">
      <c r="A376" s="14" t="s">
        <v>157</v>
      </c>
      <c r="B376" s="20" t="s">
        <v>192</v>
      </c>
      <c r="C376" s="20" t="s">
        <v>130</v>
      </c>
      <c r="D376" s="76"/>
      <c r="E376" s="73">
        <v>950</v>
      </c>
      <c r="F376" s="74"/>
      <c r="G376" s="75">
        <f t="shared" si="84"/>
        <v>0</v>
      </c>
      <c r="H376" s="74"/>
      <c r="I376" s="74"/>
      <c r="J376" s="75">
        <f t="shared" si="83"/>
        <v>0</v>
      </c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5">
        <f t="shared" si="76"/>
        <v>0</v>
      </c>
      <c r="AA376" s="74"/>
      <c r="AB376" s="74"/>
    </row>
    <row r="377" spans="1:28" hidden="1" outlineLevel="1" x14ac:dyDescent="0.2">
      <c r="A377" s="14" t="s">
        <v>162</v>
      </c>
      <c r="B377" s="20" t="s">
        <v>192</v>
      </c>
      <c r="C377" s="20" t="s">
        <v>130</v>
      </c>
      <c r="D377" s="76"/>
      <c r="E377" s="73">
        <v>66</v>
      </c>
      <c r="F377" s="74"/>
      <c r="G377" s="75">
        <f t="shared" si="84"/>
        <v>0</v>
      </c>
      <c r="H377" s="74"/>
      <c r="I377" s="74"/>
      <c r="J377" s="75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5">
        <f t="shared" si="76"/>
        <v>0</v>
      </c>
      <c r="AA377" s="74"/>
      <c r="AB377" s="74"/>
    </row>
    <row r="378" spans="1:28" hidden="1" outlineLevel="1" x14ac:dyDescent="0.2">
      <c r="A378" s="14" t="s">
        <v>247</v>
      </c>
      <c r="B378" s="20" t="s">
        <v>192</v>
      </c>
      <c r="C378" s="20" t="s">
        <v>130</v>
      </c>
      <c r="D378" s="76"/>
      <c r="E378" s="73">
        <v>20</v>
      </c>
      <c r="F378" s="74"/>
      <c r="G378" s="75">
        <f t="shared" si="84"/>
        <v>0</v>
      </c>
      <c r="H378" s="74"/>
      <c r="I378" s="74"/>
      <c r="J378" s="75">
        <f t="shared" si="83"/>
        <v>0</v>
      </c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5">
        <f t="shared" si="76"/>
        <v>0</v>
      </c>
      <c r="AA378" s="74"/>
      <c r="AB378" s="74"/>
    </row>
    <row r="379" spans="1:28" hidden="1" outlineLevel="1" x14ac:dyDescent="0.2">
      <c r="A379" s="14" t="s">
        <v>188</v>
      </c>
      <c r="B379" s="20" t="s">
        <v>192</v>
      </c>
      <c r="C379" s="20" t="s">
        <v>130</v>
      </c>
      <c r="D379" s="76"/>
      <c r="E379" s="73">
        <v>49.8</v>
      </c>
      <c r="F379" s="74"/>
      <c r="G379" s="75">
        <f t="shared" si="84"/>
        <v>0</v>
      </c>
      <c r="H379" s="74"/>
      <c r="I379" s="74"/>
      <c r="J379" s="75">
        <f t="shared" si="83"/>
        <v>0</v>
      </c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5">
        <f t="shared" si="76"/>
        <v>0</v>
      </c>
      <c r="AA379" s="74"/>
      <c r="AB379" s="74"/>
    </row>
    <row r="380" spans="1:28" hidden="1" outlineLevel="1" x14ac:dyDescent="0.2">
      <c r="A380" s="14" t="s">
        <v>160</v>
      </c>
      <c r="B380" s="20" t="s">
        <v>192</v>
      </c>
      <c r="C380" s="20" t="s">
        <v>130</v>
      </c>
      <c r="D380" s="76"/>
      <c r="E380" s="73">
        <v>1108</v>
      </c>
      <c r="F380" s="74"/>
      <c r="G380" s="75">
        <f t="shared" si="84"/>
        <v>0</v>
      </c>
      <c r="H380" s="74"/>
      <c r="I380" s="74"/>
      <c r="J380" s="75">
        <f t="shared" si="83"/>
        <v>0</v>
      </c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5">
        <f t="shared" si="76"/>
        <v>0</v>
      </c>
      <c r="AA380" s="74"/>
      <c r="AB380" s="74"/>
    </row>
    <row r="381" spans="1:28" hidden="1" outlineLevel="1" x14ac:dyDescent="0.2">
      <c r="A381" s="14" t="s">
        <v>164</v>
      </c>
      <c r="B381" s="20" t="s">
        <v>192</v>
      </c>
      <c r="C381" s="20" t="s">
        <v>130</v>
      </c>
      <c r="D381" s="76"/>
      <c r="E381" s="73">
        <v>51.7</v>
      </c>
      <c r="F381" s="74"/>
      <c r="G381" s="75">
        <f t="shared" si="84"/>
        <v>0</v>
      </c>
      <c r="H381" s="74"/>
      <c r="I381" s="74"/>
      <c r="J381" s="75">
        <f t="shared" si="83"/>
        <v>0</v>
      </c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5">
        <f t="shared" si="76"/>
        <v>0</v>
      </c>
      <c r="AA381" s="74"/>
      <c r="AB381" s="74"/>
    </row>
    <row r="382" spans="1:28" hidden="1" outlineLevel="1" x14ac:dyDescent="0.2">
      <c r="A382" s="14" t="s">
        <v>189</v>
      </c>
      <c r="B382" s="20" t="s">
        <v>192</v>
      </c>
      <c r="C382" s="20" t="s">
        <v>130</v>
      </c>
      <c r="D382" s="76"/>
      <c r="E382" s="73">
        <v>23</v>
      </c>
      <c r="F382" s="74"/>
      <c r="G382" s="75">
        <f t="shared" si="84"/>
        <v>0</v>
      </c>
      <c r="H382" s="74"/>
      <c r="I382" s="74"/>
      <c r="J382" s="75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5">
        <f t="shared" si="76"/>
        <v>0</v>
      </c>
      <c r="AA382" s="74"/>
      <c r="AB382" s="74"/>
    </row>
    <row r="383" spans="1:28" hidden="1" outlineLevel="1" x14ac:dyDescent="0.2">
      <c r="A383" s="14" t="s">
        <v>103</v>
      </c>
      <c r="B383" s="20" t="s">
        <v>192</v>
      </c>
      <c r="C383" s="20" t="s">
        <v>130</v>
      </c>
      <c r="D383" s="76"/>
      <c r="E383" s="73">
        <v>9.9</v>
      </c>
      <c r="F383" s="74"/>
      <c r="G383" s="75">
        <f t="shared" si="84"/>
        <v>0</v>
      </c>
      <c r="H383" s="74"/>
      <c r="I383" s="74"/>
      <c r="J383" s="75">
        <f t="shared" si="83"/>
        <v>0</v>
      </c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5">
        <f t="shared" si="76"/>
        <v>0</v>
      </c>
      <c r="AA383" s="74"/>
      <c r="AB383" s="74"/>
    </row>
    <row r="384" spans="1:28" ht="38.25" hidden="1" collapsed="1" x14ac:dyDescent="0.2">
      <c r="A384" s="14" t="s">
        <v>392</v>
      </c>
      <c r="B384" s="20" t="s">
        <v>192</v>
      </c>
      <c r="C384" s="20" t="s">
        <v>130</v>
      </c>
      <c r="D384" s="76"/>
      <c r="E384" s="73">
        <f>SUM(E385+E386+E387)</f>
        <v>393</v>
      </c>
      <c r="F384" s="73">
        <f>SUM(F385+F386+F387)</f>
        <v>0</v>
      </c>
      <c r="G384" s="75">
        <f t="shared" si="84"/>
        <v>0</v>
      </c>
      <c r="H384" s="73">
        <f>SUM(H385+H386+H387)</f>
        <v>0</v>
      </c>
      <c r="I384" s="73">
        <f>SUM(I385+I386+I387)</f>
        <v>0</v>
      </c>
      <c r="J384" s="101">
        <f>SUM(J385+J386+J387)</f>
        <v>0</v>
      </c>
      <c r="K384" s="73">
        <f>SUM(K385+K386+K387)</f>
        <v>0</v>
      </c>
      <c r="L384" s="73"/>
      <c r="M384" s="73"/>
      <c r="N384" s="73"/>
      <c r="O384" s="73"/>
      <c r="P384" s="73"/>
      <c r="Q384" s="73"/>
      <c r="R384" s="73"/>
      <c r="S384" s="73"/>
      <c r="T384" s="73">
        <f>SUM(T385+T386+T387)</f>
        <v>0</v>
      </c>
      <c r="U384" s="73"/>
      <c r="V384" s="73"/>
      <c r="W384" s="73"/>
      <c r="X384" s="73"/>
      <c r="Y384" s="73"/>
      <c r="Z384" s="75">
        <f t="shared" si="76"/>
        <v>0</v>
      </c>
      <c r="AA384" s="74"/>
      <c r="AB384" s="74"/>
    </row>
    <row r="385" spans="1:28" hidden="1" outlineLevel="1" x14ac:dyDescent="0.2">
      <c r="A385" s="14" t="s">
        <v>197</v>
      </c>
      <c r="B385" s="20" t="s">
        <v>192</v>
      </c>
      <c r="C385" s="20" t="s">
        <v>130</v>
      </c>
      <c r="D385" s="76"/>
      <c r="E385" s="73"/>
      <c r="F385" s="74"/>
      <c r="G385" s="75">
        <f t="shared" si="84"/>
        <v>0</v>
      </c>
      <c r="H385" s="74"/>
      <c r="I385" s="74"/>
      <c r="J385" s="75">
        <f t="shared" si="83"/>
        <v>0</v>
      </c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5">
        <f t="shared" si="76"/>
        <v>0</v>
      </c>
      <c r="AA385" s="74"/>
      <c r="AB385" s="74"/>
    </row>
    <row r="386" spans="1:28" hidden="1" outlineLevel="1" x14ac:dyDescent="0.2">
      <c r="A386" s="14" t="s">
        <v>189</v>
      </c>
      <c r="B386" s="20" t="s">
        <v>192</v>
      </c>
      <c r="C386" s="20" t="s">
        <v>130</v>
      </c>
      <c r="D386" s="76"/>
      <c r="E386" s="73">
        <v>300</v>
      </c>
      <c r="F386" s="74"/>
      <c r="G386" s="75">
        <f t="shared" si="84"/>
        <v>0</v>
      </c>
      <c r="H386" s="74"/>
      <c r="I386" s="74"/>
      <c r="J386" s="75">
        <f t="shared" si="83"/>
        <v>0</v>
      </c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5">
        <f t="shared" si="76"/>
        <v>0</v>
      </c>
      <c r="AA386" s="74"/>
      <c r="AB386" s="74"/>
    </row>
    <row r="387" spans="1:28" hidden="1" outlineLevel="1" x14ac:dyDescent="0.2">
      <c r="A387" s="14" t="s">
        <v>164</v>
      </c>
      <c r="B387" s="20" t="s">
        <v>192</v>
      </c>
      <c r="C387" s="20" t="s">
        <v>130</v>
      </c>
      <c r="D387" s="76"/>
      <c r="E387" s="73">
        <v>93</v>
      </c>
      <c r="F387" s="74"/>
      <c r="G387" s="75">
        <f t="shared" si="84"/>
        <v>0</v>
      </c>
      <c r="H387" s="74"/>
      <c r="I387" s="74"/>
      <c r="J387" s="75">
        <f t="shared" si="83"/>
        <v>0</v>
      </c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5">
        <f t="shared" si="76"/>
        <v>0</v>
      </c>
      <c r="AA387" s="74"/>
      <c r="AB387" s="74"/>
    </row>
    <row r="388" spans="1:28" ht="38.25" hidden="1" collapsed="1" x14ac:dyDescent="0.2">
      <c r="A388" s="14" t="s">
        <v>393</v>
      </c>
      <c r="B388" s="20" t="s">
        <v>192</v>
      </c>
      <c r="C388" s="20" t="s">
        <v>130</v>
      </c>
      <c r="D388" s="76"/>
      <c r="E388" s="73">
        <f>SUM(E389+E390+E391+E392+E393)</f>
        <v>943.1</v>
      </c>
      <c r="F388" s="73">
        <f>SUM(F389+F390+F391+F392+F393)</f>
        <v>0</v>
      </c>
      <c r="G388" s="75">
        <f t="shared" si="84"/>
        <v>0</v>
      </c>
      <c r="H388" s="73">
        <f>SUM(H389+H390+H391+H392+H393)</f>
        <v>0</v>
      </c>
      <c r="I388" s="73">
        <f>SUM(I389+I390+I391+I392+I393)</f>
        <v>0</v>
      </c>
      <c r="J388" s="101">
        <f>SUM(J389+J390+J391+J392+J393)</f>
        <v>0</v>
      </c>
      <c r="K388" s="73">
        <f>SUM(K389+K390+K391+K392+K393)</f>
        <v>0</v>
      </c>
      <c r="L388" s="73"/>
      <c r="M388" s="73"/>
      <c r="N388" s="73"/>
      <c r="O388" s="73"/>
      <c r="P388" s="73"/>
      <c r="Q388" s="73"/>
      <c r="R388" s="73"/>
      <c r="S388" s="73"/>
      <c r="T388" s="73">
        <f>SUM(T389+T390+T391+T392+T393)</f>
        <v>0</v>
      </c>
      <c r="U388" s="73"/>
      <c r="V388" s="73"/>
      <c r="W388" s="73"/>
      <c r="X388" s="73"/>
      <c r="Y388" s="73"/>
      <c r="Z388" s="75">
        <f t="shared" si="76"/>
        <v>0</v>
      </c>
      <c r="AA388" s="74"/>
      <c r="AB388" s="74"/>
    </row>
    <row r="389" spans="1:28" hidden="1" outlineLevel="1" x14ac:dyDescent="0.2">
      <c r="A389" s="14" t="s">
        <v>247</v>
      </c>
      <c r="B389" s="20" t="s">
        <v>192</v>
      </c>
      <c r="C389" s="20" t="s">
        <v>130</v>
      </c>
      <c r="D389" s="76"/>
      <c r="E389" s="73">
        <v>356.7</v>
      </c>
      <c r="F389" s="74"/>
      <c r="G389" s="75">
        <f t="shared" si="84"/>
        <v>0</v>
      </c>
      <c r="H389" s="74"/>
      <c r="I389" s="74"/>
      <c r="J389" s="75">
        <f t="shared" si="83"/>
        <v>0</v>
      </c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5">
        <f t="shared" si="76"/>
        <v>0</v>
      </c>
      <c r="AA389" s="74"/>
      <c r="AB389" s="74"/>
    </row>
    <row r="390" spans="1:28" hidden="1" outlineLevel="1" x14ac:dyDescent="0.2">
      <c r="A390" s="14" t="s">
        <v>188</v>
      </c>
      <c r="B390" s="20" t="s">
        <v>192</v>
      </c>
      <c r="C390" s="20" t="s">
        <v>130</v>
      </c>
      <c r="D390" s="76"/>
      <c r="E390" s="73">
        <v>120</v>
      </c>
      <c r="F390" s="74"/>
      <c r="G390" s="75">
        <f t="shared" si="84"/>
        <v>0</v>
      </c>
      <c r="H390" s="74"/>
      <c r="I390" s="74"/>
      <c r="J390" s="75">
        <f t="shared" si="83"/>
        <v>0</v>
      </c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5">
        <f t="shared" si="76"/>
        <v>0</v>
      </c>
      <c r="AA390" s="74"/>
      <c r="AB390" s="74"/>
    </row>
    <row r="391" spans="1:28" hidden="1" outlineLevel="1" x14ac:dyDescent="0.2">
      <c r="A391" s="14" t="s">
        <v>160</v>
      </c>
      <c r="B391" s="20" t="s">
        <v>192</v>
      </c>
      <c r="C391" s="20" t="s">
        <v>130</v>
      </c>
      <c r="D391" s="76"/>
      <c r="E391" s="73">
        <v>222.4</v>
      </c>
      <c r="F391" s="74"/>
      <c r="G391" s="75">
        <f t="shared" si="84"/>
        <v>0</v>
      </c>
      <c r="H391" s="74"/>
      <c r="I391" s="74"/>
      <c r="J391" s="75">
        <f t="shared" si="83"/>
        <v>0</v>
      </c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5">
        <f t="shared" si="76"/>
        <v>0</v>
      </c>
      <c r="AA391" s="74"/>
      <c r="AB391" s="74"/>
    </row>
    <row r="392" spans="1:28" hidden="1" outlineLevel="1" x14ac:dyDescent="0.2">
      <c r="A392" s="14" t="s">
        <v>164</v>
      </c>
      <c r="B392" s="20" t="s">
        <v>192</v>
      </c>
      <c r="C392" s="20" t="s">
        <v>130</v>
      </c>
      <c r="D392" s="76"/>
      <c r="E392" s="73">
        <v>144</v>
      </c>
      <c r="F392" s="74"/>
      <c r="G392" s="75">
        <f t="shared" si="84"/>
        <v>0</v>
      </c>
      <c r="H392" s="74"/>
      <c r="I392" s="74"/>
      <c r="J392" s="75">
        <f t="shared" si="83"/>
        <v>0</v>
      </c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5">
        <f t="shared" si="76"/>
        <v>0</v>
      </c>
      <c r="AA392" s="74"/>
      <c r="AB392" s="74"/>
    </row>
    <row r="393" spans="1:28" hidden="1" outlineLevel="1" x14ac:dyDescent="0.2">
      <c r="A393" s="14" t="s">
        <v>189</v>
      </c>
      <c r="B393" s="20" t="s">
        <v>192</v>
      </c>
      <c r="C393" s="20" t="s">
        <v>130</v>
      </c>
      <c r="D393" s="76"/>
      <c r="E393" s="73">
        <v>100</v>
      </c>
      <c r="F393" s="74"/>
      <c r="G393" s="75">
        <f t="shared" si="84"/>
        <v>0</v>
      </c>
      <c r="H393" s="74"/>
      <c r="I393" s="74"/>
      <c r="J393" s="75">
        <f t="shared" si="83"/>
        <v>0</v>
      </c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5">
        <f t="shared" ref="Z393:Z456" si="85">SUM(AA393:AB393)</f>
        <v>0</v>
      </c>
      <c r="AA393" s="74"/>
      <c r="AB393" s="74"/>
    </row>
    <row r="394" spans="1:28" ht="25.5" hidden="1" collapsed="1" x14ac:dyDescent="0.2">
      <c r="A394" s="14" t="s">
        <v>394</v>
      </c>
      <c r="B394" s="20" t="s">
        <v>192</v>
      </c>
      <c r="C394" s="20" t="s">
        <v>130</v>
      </c>
      <c r="D394" s="76"/>
      <c r="E394" s="73">
        <f>SUM(E395+E396)</f>
        <v>439.3</v>
      </c>
      <c r="F394" s="73">
        <f>SUM(F396)</f>
        <v>0</v>
      </c>
      <c r="G394" s="75">
        <f t="shared" si="84"/>
        <v>0</v>
      </c>
      <c r="H394" s="73">
        <f>SUM(H396)</f>
        <v>0</v>
      </c>
      <c r="I394" s="73">
        <f>SUM(I396)</f>
        <v>0</v>
      </c>
      <c r="J394" s="101">
        <f>SUM(J396)</f>
        <v>0</v>
      </c>
      <c r="K394" s="73">
        <f>SUM(K396)</f>
        <v>0</v>
      </c>
      <c r="L394" s="73"/>
      <c r="M394" s="73"/>
      <c r="N394" s="73"/>
      <c r="O394" s="73"/>
      <c r="P394" s="73"/>
      <c r="Q394" s="73"/>
      <c r="R394" s="73"/>
      <c r="S394" s="73"/>
      <c r="T394" s="73">
        <f>SUM(T396)</f>
        <v>0</v>
      </c>
      <c r="U394" s="73"/>
      <c r="V394" s="73"/>
      <c r="W394" s="73"/>
      <c r="X394" s="73"/>
      <c r="Y394" s="73"/>
      <c r="Z394" s="75">
        <f t="shared" si="85"/>
        <v>0</v>
      </c>
      <c r="AA394" s="74"/>
      <c r="AB394" s="74"/>
    </row>
    <row r="395" spans="1:28" hidden="1" outlineLevel="1" x14ac:dyDescent="0.2">
      <c r="A395" s="14" t="s">
        <v>157</v>
      </c>
      <c r="B395" s="20" t="s">
        <v>192</v>
      </c>
      <c r="C395" s="20" t="s">
        <v>130</v>
      </c>
      <c r="D395" s="76"/>
      <c r="E395" s="73">
        <v>139.30000000000001</v>
      </c>
      <c r="F395" s="73"/>
      <c r="G395" s="75"/>
      <c r="H395" s="73"/>
      <c r="I395" s="73"/>
      <c r="J395" s="101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5">
        <f t="shared" si="85"/>
        <v>0</v>
      </c>
      <c r="AA395" s="74"/>
      <c r="AB395" s="74"/>
    </row>
    <row r="396" spans="1:28" hidden="1" outlineLevel="1" x14ac:dyDescent="0.2">
      <c r="A396" s="14" t="s">
        <v>160</v>
      </c>
      <c r="B396" s="20" t="s">
        <v>192</v>
      </c>
      <c r="C396" s="20" t="s">
        <v>130</v>
      </c>
      <c r="D396" s="76"/>
      <c r="E396" s="73">
        <v>300</v>
      </c>
      <c r="F396" s="74"/>
      <c r="G396" s="75">
        <f t="shared" si="84"/>
        <v>0</v>
      </c>
      <c r="H396" s="74"/>
      <c r="I396" s="74"/>
      <c r="J396" s="75">
        <f t="shared" si="83"/>
        <v>0</v>
      </c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5">
        <f t="shared" si="85"/>
        <v>0</v>
      </c>
      <c r="AA396" s="74"/>
      <c r="AB396" s="74"/>
    </row>
    <row r="397" spans="1:28" ht="38.25" hidden="1" collapsed="1" x14ac:dyDescent="0.2">
      <c r="A397" s="14" t="s">
        <v>395</v>
      </c>
      <c r="B397" s="20" t="s">
        <v>192</v>
      </c>
      <c r="C397" s="20" t="s">
        <v>130</v>
      </c>
      <c r="D397" s="76">
        <v>50209.3</v>
      </c>
      <c r="E397" s="73">
        <v>63032.800000000003</v>
      </c>
      <c r="F397" s="74"/>
      <c r="G397" s="75">
        <f t="shared" si="84"/>
        <v>0</v>
      </c>
      <c r="H397" s="74"/>
      <c r="I397" s="74"/>
      <c r="J397" s="75">
        <f t="shared" si="83"/>
        <v>0</v>
      </c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5">
        <f t="shared" si="85"/>
        <v>0</v>
      </c>
      <c r="AA397" s="74"/>
      <c r="AB397" s="74"/>
    </row>
    <row r="398" spans="1:28" ht="38.25" hidden="1" x14ac:dyDescent="0.2">
      <c r="A398" s="14" t="s">
        <v>396</v>
      </c>
      <c r="B398" s="20" t="s">
        <v>192</v>
      </c>
      <c r="C398" s="20" t="s">
        <v>130</v>
      </c>
      <c r="D398" s="76"/>
      <c r="E398" s="76">
        <v>91073.7</v>
      </c>
      <c r="F398" s="74"/>
      <c r="G398" s="75">
        <f t="shared" si="84"/>
        <v>0</v>
      </c>
      <c r="H398" s="74"/>
      <c r="I398" s="74"/>
      <c r="J398" s="75">
        <f t="shared" si="83"/>
        <v>0</v>
      </c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5">
        <f t="shared" si="85"/>
        <v>0</v>
      </c>
      <c r="AA398" s="74"/>
      <c r="AB398" s="74"/>
    </row>
    <row r="399" spans="1:28" s="48" customFormat="1" hidden="1" x14ac:dyDescent="0.2">
      <c r="A399" s="45" t="s">
        <v>30</v>
      </c>
      <c r="B399" s="46"/>
      <c r="C399" s="46"/>
      <c r="D399" s="100">
        <f>D400+D401+D402</f>
        <v>0</v>
      </c>
      <c r="E399" s="100">
        <v>680.3</v>
      </c>
      <c r="F399" s="100">
        <f t="shared" ref="F399:AB399" si="86">F400+F401+F402</f>
        <v>0</v>
      </c>
      <c r="G399" s="75">
        <f t="shared" si="84"/>
        <v>0</v>
      </c>
      <c r="H399" s="100">
        <f t="shared" si="86"/>
        <v>0</v>
      </c>
      <c r="I399" s="100">
        <f t="shared" si="86"/>
        <v>0</v>
      </c>
      <c r="J399" s="75">
        <f t="shared" si="83"/>
        <v>1501.3</v>
      </c>
      <c r="K399" s="100">
        <f t="shared" si="86"/>
        <v>1501.3</v>
      </c>
      <c r="L399" s="100">
        <f t="shared" si="86"/>
        <v>1113.0999999999999</v>
      </c>
      <c r="M399" s="100">
        <f t="shared" si="86"/>
        <v>34.200000000000003</v>
      </c>
      <c r="N399" s="100">
        <f t="shared" si="86"/>
        <v>0</v>
      </c>
      <c r="O399" s="100">
        <f t="shared" si="86"/>
        <v>48</v>
      </c>
      <c r="P399" s="100"/>
      <c r="Q399" s="100"/>
      <c r="R399" s="100">
        <f t="shared" si="86"/>
        <v>306</v>
      </c>
      <c r="S399" s="100">
        <f t="shared" si="86"/>
        <v>0</v>
      </c>
      <c r="T399" s="100">
        <f t="shared" si="86"/>
        <v>0</v>
      </c>
      <c r="U399" s="100"/>
      <c r="V399" s="100"/>
      <c r="W399" s="100"/>
      <c r="X399" s="100"/>
      <c r="Y399" s="100"/>
      <c r="Z399" s="75">
        <f t="shared" si="85"/>
        <v>1113.0999999999999</v>
      </c>
      <c r="AA399" s="100">
        <f t="shared" si="86"/>
        <v>1113.0999999999999</v>
      </c>
      <c r="AB399" s="100">
        <f t="shared" si="86"/>
        <v>0</v>
      </c>
    </row>
    <row r="400" spans="1:28" hidden="1" x14ac:dyDescent="0.2">
      <c r="A400" s="40" t="s">
        <v>35</v>
      </c>
      <c r="B400" s="42" t="s">
        <v>192</v>
      </c>
      <c r="C400" s="42" t="s">
        <v>130</v>
      </c>
      <c r="D400" s="76"/>
      <c r="E400" s="76"/>
      <c r="F400" s="74"/>
      <c r="G400" s="75">
        <f t="shared" si="84"/>
        <v>0</v>
      </c>
      <c r="H400" s="74"/>
      <c r="I400" s="74"/>
      <c r="J400" s="75">
        <f t="shared" si="83"/>
        <v>310</v>
      </c>
      <c r="K400" s="74">
        <f>L400+M400+N400+O400+R400+S400</f>
        <v>310</v>
      </c>
      <c r="L400" s="74">
        <v>310</v>
      </c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5">
        <f t="shared" si="85"/>
        <v>310</v>
      </c>
      <c r="AA400" s="74">
        <v>310</v>
      </c>
      <c r="AB400" s="74"/>
    </row>
    <row r="401" spans="1:28" hidden="1" x14ac:dyDescent="0.2">
      <c r="A401" s="14" t="s">
        <v>164</v>
      </c>
      <c r="B401" s="42" t="s">
        <v>192</v>
      </c>
      <c r="C401" s="42" t="s">
        <v>130</v>
      </c>
      <c r="D401" s="76"/>
      <c r="E401" s="76"/>
      <c r="F401" s="74"/>
      <c r="G401" s="75">
        <f t="shared" si="84"/>
        <v>0</v>
      </c>
      <c r="H401" s="74"/>
      <c r="I401" s="74"/>
      <c r="J401" s="75">
        <f t="shared" si="83"/>
        <v>421.3</v>
      </c>
      <c r="K401" s="74">
        <f>L401+M401+N401+O401+R401+S401</f>
        <v>421.3</v>
      </c>
      <c r="L401" s="74">
        <v>400.1</v>
      </c>
      <c r="M401" s="74">
        <v>21.2</v>
      </c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5">
        <f t="shared" si="85"/>
        <v>400.1</v>
      </c>
      <c r="AA401" s="74">
        <v>400.1</v>
      </c>
      <c r="AB401" s="74"/>
    </row>
    <row r="402" spans="1:28" hidden="1" x14ac:dyDescent="0.2">
      <c r="A402" s="14" t="s">
        <v>189</v>
      </c>
      <c r="B402" s="42" t="s">
        <v>192</v>
      </c>
      <c r="C402" s="42" t="s">
        <v>130</v>
      </c>
      <c r="D402" s="76"/>
      <c r="E402" s="76"/>
      <c r="F402" s="74"/>
      <c r="G402" s="75">
        <f t="shared" si="84"/>
        <v>0</v>
      </c>
      <c r="H402" s="74"/>
      <c r="I402" s="74"/>
      <c r="J402" s="75">
        <f t="shared" si="83"/>
        <v>770</v>
      </c>
      <c r="K402" s="74">
        <f>L402+M402+N402+O402+R402+S402</f>
        <v>770</v>
      </c>
      <c r="L402" s="74">
        <v>403</v>
      </c>
      <c r="M402" s="74">
        <v>13</v>
      </c>
      <c r="N402" s="74"/>
      <c r="O402" s="74">
        <v>48</v>
      </c>
      <c r="P402" s="74"/>
      <c r="Q402" s="74"/>
      <c r="R402" s="74">
        <v>306</v>
      </c>
      <c r="S402" s="74"/>
      <c r="T402" s="74"/>
      <c r="U402" s="74"/>
      <c r="V402" s="74"/>
      <c r="W402" s="74"/>
      <c r="X402" s="74"/>
      <c r="Y402" s="74"/>
      <c r="Z402" s="75">
        <f t="shared" si="85"/>
        <v>403</v>
      </c>
      <c r="AA402" s="74">
        <v>403</v>
      </c>
      <c r="AB402" s="74"/>
    </row>
    <row r="403" spans="1:28" ht="51" hidden="1" x14ac:dyDescent="0.2">
      <c r="A403" s="14" t="s">
        <v>46</v>
      </c>
      <c r="B403" s="42" t="s">
        <v>192</v>
      </c>
      <c r="C403" s="42" t="s">
        <v>130</v>
      </c>
      <c r="D403" s="76"/>
      <c r="E403" s="76"/>
      <c r="F403" s="74"/>
      <c r="G403" s="75"/>
      <c r="H403" s="74"/>
      <c r="I403" s="74"/>
      <c r="J403" s="75">
        <f t="shared" si="83"/>
        <v>190.4</v>
      </c>
      <c r="K403" s="74"/>
      <c r="L403" s="74"/>
      <c r="M403" s="74"/>
      <c r="N403" s="74"/>
      <c r="O403" s="74"/>
      <c r="P403" s="74"/>
      <c r="Q403" s="74"/>
      <c r="R403" s="74"/>
      <c r="S403" s="74"/>
      <c r="T403" s="74">
        <v>190.4</v>
      </c>
      <c r="U403" s="74"/>
      <c r="V403" s="74"/>
      <c r="W403" s="74"/>
      <c r="X403" s="74"/>
      <c r="Y403" s="74"/>
      <c r="Z403" s="75">
        <f t="shared" si="85"/>
        <v>190.4</v>
      </c>
      <c r="AA403" s="74"/>
      <c r="AB403" s="74">
        <v>190.4</v>
      </c>
    </row>
    <row r="404" spans="1:28" s="58" customFormat="1" hidden="1" x14ac:dyDescent="0.2">
      <c r="A404" s="59" t="s">
        <v>51</v>
      </c>
      <c r="B404" s="61" t="s">
        <v>192</v>
      </c>
      <c r="C404" s="61" t="s">
        <v>132</v>
      </c>
      <c r="D404" s="94">
        <f>D405</f>
        <v>138.4</v>
      </c>
      <c r="E404" s="94"/>
      <c r="F404" s="95"/>
      <c r="G404" s="75">
        <f t="shared" si="84"/>
        <v>0</v>
      </c>
      <c r="H404" s="95"/>
      <c r="I404" s="95"/>
      <c r="J404" s="75">
        <f t="shared" si="83"/>
        <v>0</v>
      </c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75">
        <f t="shared" si="85"/>
        <v>0</v>
      </c>
      <c r="AA404" s="95"/>
      <c r="AB404" s="95"/>
    </row>
    <row r="405" spans="1:28" hidden="1" x14ac:dyDescent="0.2">
      <c r="A405" s="40" t="s">
        <v>52</v>
      </c>
      <c r="B405" s="42" t="s">
        <v>192</v>
      </c>
      <c r="C405" s="42" t="s">
        <v>132</v>
      </c>
      <c r="D405" s="76">
        <v>138.4</v>
      </c>
      <c r="E405" s="76"/>
      <c r="F405" s="74"/>
      <c r="G405" s="75">
        <f t="shared" si="84"/>
        <v>0</v>
      </c>
      <c r="H405" s="74"/>
      <c r="I405" s="74"/>
      <c r="J405" s="75">
        <f t="shared" si="83"/>
        <v>0</v>
      </c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5">
        <f t="shared" si="85"/>
        <v>0</v>
      </c>
      <c r="AA405" s="74"/>
      <c r="AB405" s="74"/>
    </row>
    <row r="406" spans="1:28" s="135" customFormat="1" ht="18.75" hidden="1" customHeight="1" x14ac:dyDescent="0.2">
      <c r="A406" s="132" t="s">
        <v>248</v>
      </c>
      <c r="B406" s="141" t="s">
        <v>168</v>
      </c>
      <c r="C406" s="141" t="s">
        <v>131</v>
      </c>
      <c r="D406" s="142">
        <f t="shared" ref="D406:T406" si="87">SUM(D407+D423+D431+D438)</f>
        <v>631213.4</v>
      </c>
      <c r="E406" s="142">
        <f t="shared" si="87"/>
        <v>543542.10000000009</v>
      </c>
      <c r="F406" s="142">
        <f t="shared" si="87"/>
        <v>0</v>
      </c>
      <c r="G406" s="87">
        <f t="shared" si="87"/>
        <v>578455.69999999995</v>
      </c>
      <c r="H406" s="142">
        <f t="shared" si="87"/>
        <v>488459.89999999997</v>
      </c>
      <c r="I406" s="142">
        <f t="shared" si="87"/>
        <v>89995.8</v>
      </c>
      <c r="J406" s="87">
        <f t="shared" si="87"/>
        <v>317316.40000000002</v>
      </c>
      <c r="K406" s="142">
        <f t="shared" si="87"/>
        <v>109169.4</v>
      </c>
      <c r="L406" s="142" t="e">
        <f t="shared" si="87"/>
        <v>#REF!</v>
      </c>
      <c r="M406" s="142" t="e">
        <f t="shared" si="87"/>
        <v>#REF!</v>
      </c>
      <c r="N406" s="142" t="e">
        <f t="shared" si="87"/>
        <v>#REF!</v>
      </c>
      <c r="O406" s="142" t="e">
        <f t="shared" si="87"/>
        <v>#REF!</v>
      </c>
      <c r="P406" s="142" t="e">
        <f t="shared" si="87"/>
        <v>#REF!</v>
      </c>
      <c r="Q406" s="142" t="e">
        <f t="shared" si="87"/>
        <v>#REF!</v>
      </c>
      <c r="R406" s="142" t="e">
        <f t="shared" si="87"/>
        <v>#REF!</v>
      </c>
      <c r="S406" s="142" t="e">
        <f t="shared" si="87"/>
        <v>#REF!</v>
      </c>
      <c r="T406" s="142">
        <f t="shared" si="87"/>
        <v>208147</v>
      </c>
      <c r="U406" s="142"/>
      <c r="V406" s="142"/>
      <c r="W406" s="142"/>
      <c r="X406" s="142"/>
      <c r="Y406" s="142"/>
      <c r="Z406" s="75">
        <f t="shared" si="85"/>
        <v>276440.09999999998</v>
      </c>
      <c r="AA406" s="142">
        <f>SUM(AA407+AA423+AA431+AA438)</f>
        <v>68293.100000000006</v>
      </c>
      <c r="AB406" s="142">
        <f>SUM(AB407+AB423+AB431+AB438)</f>
        <v>208147</v>
      </c>
    </row>
    <row r="407" spans="1:28" ht="18.75" hidden="1" customHeight="1" x14ac:dyDescent="0.2">
      <c r="A407" s="12" t="s">
        <v>249</v>
      </c>
      <c r="B407" s="21" t="s">
        <v>168</v>
      </c>
      <c r="C407" s="21" t="s">
        <v>130</v>
      </c>
      <c r="D407" s="107">
        <f t="shared" ref="D407:K407" si="88">SUM(D408+D412+D414+D415+D419+D413)</f>
        <v>554910.1</v>
      </c>
      <c r="E407" s="107">
        <f t="shared" si="88"/>
        <v>393776.50000000006</v>
      </c>
      <c r="F407" s="107">
        <f t="shared" si="88"/>
        <v>0</v>
      </c>
      <c r="G407" s="79">
        <f t="shared" si="88"/>
        <v>429325.99999999994</v>
      </c>
      <c r="H407" s="107">
        <f t="shared" si="88"/>
        <v>429325.99999999994</v>
      </c>
      <c r="I407" s="107">
        <f t="shared" si="88"/>
        <v>0</v>
      </c>
      <c r="J407" s="79">
        <f t="shared" si="88"/>
        <v>215203.1</v>
      </c>
      <c r="K407" s="107">
        <f t="shared" si="88"/>
        <v>102800.5</v>
      </c>
      <c r="L407" s="107" t="e">
        <f>SUM(L408+L412+L414+L415+#REF!+L419+L413)</f>
        <v>#REF!</v>
      </c>
      <c r="M407" s="107" t="e">
        <f>SUM(M408+M412+M414+M415+#REF!+M419+M413)</f>
        <v>#REF!</v>
      </c>
      <c r="N407" s="107" t="e">
        <f>SUM(N408+N412+N414+N415+#REF!+N419+N413)</f>
        <v>#REF!</v>
      </c>
      <c r="O407" s="107" t="e">
        <f>SUM(O408+O412+O414+O415+#REF!+O419+O413)</f>
        <v>#REF!</v>
      </c>
      <c r="P407" s="107" t="e">
        <f>SUM(P408+P412+P414+P415+#REF!+P419+P413)</f>
        <v>#REF!</v>
      </c>
      <c r="Q407" s="107" t="e">
        <f>SUM(Q408+Q412+Q414+Q415+#REF!+Q419+Q413)</f>
        <v>#REF!</v>
      </c>
      <c r="R407" s="107" t="e">
        <f>SUM(R408+R412+R414+R415+#REF!+R419+R413)</f>
        <v>#REF!</v>
      </c>
      <c r="S407" s="107" t="e">
        <f>SUM(S408+S412+S414+S415+#REF!+S419+S413)</f>
        <v>#REF!</v>
      </c>
      <c r="T407" s="107">
        <f>SUM(T408+T412+T414+T415+T419+T413)</f>
        <v>112402.59999999999</v>
      </c>
      <c r="U407" s="107"/>
      <c r="V407" s="107"/>
      <c r="W407" s="107"/>
      <c r="X407" s="107"/>
      <c r="Y407" s="107"/>
      <c r="Z407" s="75">
        <f t="shared" si="85"/>
        <v>174449.4</v>
      </c>
      <c r="AA407" s="107">
        <f>SUM(AA408+AA412+AA414+AA415+AA419+AA413)</f>
        <v>62046.8</v>
      </c>
      <c r="AB407" s="107">
        <f>SUM(AB408+AB412+AB414+AB415+AB419+AB413)</f>
        <v>112402.59999999999</v>
      </c>
    </row>
    <row r="408" spans="1:28" ht="28.5" hidden="1" customHeight="1" x14ac:dyDescent="0.2">
      <c r="A408" s="12" t="s">
        <v>397</v>
      </c>
      <c r="B408" s="21" t="s">
        <v>168</v>
      </c>
      <c r="C408" s="21" t="s">
        <v>130</v>
      </c>
      <c r="D408" s="107">
        <f t="shared" ref="D408:I408" si="89">SUM(D409+D410)</f>
        <v>554910.1</v>
      </c>
      <c r="E408" s="107">
        <f t="shared" si="89"/>
        <v>384910.10000000003</v>
      </c>
      <c r="F408" s="107">
        <f t="shared" si="89"/>
        <v>0</v>
      </c>
      <c r="G408" s="79">
        <f t="shared" si="89"/>
        <v>415111.39999999997</v>
      </c>
      <c r="H408" s="107">
        <f t="shared" si="89"/>
        <v>415111.39999999997</v>
      </c>
      <c r="I408" s="107">
        <f t="shared" si="89"/>
        <v>0</v>
      </c>
      <c r="J408" s="79">
        <f>SUM(J409+J410+J411)</f>
        <v>188818.6</v>
      </c>
      <c r="K408" s="107">
        <f>SUM(K409+K410+K411)</f>
        <v>76416</v>
      </c>
      <c r="L408" s="107"/>
      <c r="M408" s="107"/>
      <c r="N408" s="107">
        <f>N409+N410</f>
        <v>0</v>
      </c>
      <c r="O408" s="107"/>
      <c r="P408" s="107"/>
      <c r="Q408" s="107"/>
      <c r="R408" s="107"/>
      <c r="S408" s="107"/>
      <c r="T408" s="107">
        <f>SUM(T409+T410+T411)</f>
        <v>112402.59999999999</v>
      </c>
      <c r="U408" s="107"/>
      <c r="V408" s="107"/>
      <c r="W408" s="107"/>
      <c r="X408" s="107"/>
      <c r="Y408" s="107"/>
      <c r="Z408" s="75">
        <f t="shared" si="85"/>
        <v>170707.19999999998</v>
      </c>
      <c r="AA408" s="107">
        <f>SUM(AA409+AA410)</f>
        <v>58304.6</v>
      </c>
      <c r="AB408" s="107">
        <f>SUM(AB409+AB410+AB411)</f>
        <v>112402.59999999999</v>
      </c>
    </row>
    <row r="409" spans="1:28" ht="16.5" hidden="1" customHeight="1" x14ac:dyDescent="0.2">
      <c r="A409" s="14" t="s">
        <v>457</v>
      </c>
      <c r="B409" s="20" t="s">
        <v>168</v>
      </c>
      <c r="C409" s="20" t="s">
        <v>130</v>
      </c>
      <c r="D409" s="76">
        <v>496797</v>
      </c>
      <c r="E409" s="73">
        <v>342135.2</v>
      </c>
      <c r="F409" s="74"/>
      <c r="G409" s="75">
        <f t="shared" ref="G409:G418" si="90">SUM(I409+H409)</f>
        <v>368037.3</v>
      </c>
      <c r="H409" s="74">
        <v>368037.3</v>
      </c>
      <c r="I409" s="74"/>
      <c r="J409" s="75">
        <f>SUM(K409+T409)</f>
        <v>139917.1</v>
      </c>
      <c r="K409" s="74">
        <v>55213.1</v>
      </c>
      <c r="L409" s="74"/>
      <c r="M409" s="74"/>
      <c r="N409" s="74"/>
      <c r="O409" s="74"/>
      <c r="P409" s="74"/>
      <c r="Q409" s="74"/>
      <c r="R409" s="74"/>
      <c r="S409" s="74"/>
      <c r="T409" s="124">
        <v>84704</v>
      </c>
      <c r="U409" s="74"/>
      <c r="V409" s="74"/>
      <c r="W409" s="74"/>
      <c r="X409" s="74"/>
      <c r="Y409" s="74"/>
      <c r="Z409" s="75">
        <f t="shared" si="85"/>
        <v>134917.1</v>
      </c>
      <c r="AA409" s="74">
        <v>50213.1</v>
      </c>
      <c r="AB409" s="124">
        <v>84704</v>
      </c>
    </row>
    <row r="410" spans="1:28" ht="16.5" hidden="1" customHeight="1" x14ac:dyDescent="0.2">
      <c r="A410" s="14" t="s">
        <v>458</v>
      </c>
      <c r="B410" s="20" t="s">
        <v>168</v>
      </c>
      <c r="C410" s="20" t="s">
        <v>130</v>
      </c>
      <c r="D410" s="76">
        <v>58113.1</v>
      </c>
      <c r="E410" s="73">
        <v>42774.9</v>
      </c>
      <c r="F410" s="74"/>
      <c r="G410" s="75">
        <f t="shared" si="90"/>
        <v>47074.1</v>
      </c>
      <c r="H410" s="74">
        <v>47074.1</v>
      </c>
      <c r="I410" s="74"/>
      <c r="J410" s="75">
        <f t="shared" ref="J410:J418" si="91">SUM(K410+T410)</f>
        <v>25849.200000000001</v>
      </c>
      <c r="K410" s="74">
        <v>8691.5</v>
      </c>
      <c r="L410" s="74"/>
      <c r="M410" s="74"/>
      <c r="N410" s="74"/>
      <c r="O410" s="74"/>
      <c r="P410" s="74"/>
      <c r="Q410" s="74"/>
      <c r="R410" s="74"/>
      <c r="S410" s="74"/>
      <c r="T410" s="125">
        <v>17157.7</v>
      </c>
      <c r="U410" s="74"/>
      <c r="V410" s="74"/>
      <c r="W410" s="74"/>
      <c r="X410" s="74"/>
      <c r="Y410" s="74"/>
      <c r="Z410" s="75">
        <f t="shared" si="85"/>
        <v>25249.200000000001</v>
      </c>
      <c r="AA410" s="74">
        <v>8091.5</v>
      </c>
      <c r="AB410" s="125">
        <v>17157.7</v>
      </c>
    </row>
    <row r="411" spans="1:28" ht="16.5" hidden="1" customHeight="1" x14ac:dyDescent="0.2">
      <c r="A411" s="40" t="s">
        <v>100</v>
      </c>
      <c r="B411" s="42" t="s">
        <v>168</v>
      </c>
      <c r="C411" s="42" t="s">
        <v>130</v>
      </c>
      <c r="D411" s="76"/>
      <c r="E411" s="73"/>
      <c r="F411" s="74"/>
      <c r="G411" s="75"/>
      <c r="H411" s="74"/>
      <c r="I411" s="74"/>
      <c r="J411" s="75">
        <f t="shared" si="91"/>
        <v>23052.3</v>
      </c>
      <c r="K411" s="74">
        <v>12511.4</v>
      </c>
      <c r="L411" s="74"/>
      <c r="M411" s="74"/>
      <c r="N411" s="74"/>
      <c r="O411" s="74"/>
      <c r="P411" s="74"/>
      <c r="Q411" s="74"/>
      <c r="R411" s="74"/>
      <c r="S411" s="74"/>
      <c r="T411" s="125">
        <v>10540.9</v>
      </c>
      <c r="U411" s="74"/>
      <c r="V411" s="74"/>
      <c r="W411" s="74"/>
      <c r="X411" s="74"/>
      <c r="Y411" s="74"/>
      <c r="Z411" s="75">
        <f t="shared" si="85"/>
        <v>21052.3</v>
      </c>
      <c r="AA411" s="74">
        <v>10511.4</v>
      </c>
      <c r="AB411" s="125">
        <v>10540.9</v>
      </c>
    </row>
    <row r="412" spans="1:28" ht="27.75" hidden="1" customHeight="1" x14ac:dyDescent="0.2">
      <c r="A412" s="14" t="s">
        <v>398</v>
      </c>
      <c r="B412" s="20" t="s">
        <v>168</v>
      </c>
      <c r="C412" s="20" t="s">
        <v>130</v>
      </c>
      <c r="D412" s="76"/>
      <c r="E412" s="73">
        <v>2052</v>
      </c>
      <c r="F412" s="74"/>
      <c r="G412" s="75">
        <f t="shared" si="90"/>
        <v>3414.6</v>
      </c>
      <c r="H412" s="74">
        <v>3414.6</v>
      </c>
      <c r="I412" s="74"/>
      <c r="J412" s="75">
        <f t="shared" si="91"/>
        <v>3414.6</v>
      </c>
      <c r="K412" s="74">
        <v>3414.6</v>
      </c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5">
        <f t="shared" si="85"/>
        <v>500</v>
      </c>
      <c r="AA412" s="74">
        <v>500</v>
      </c>
      <c r="AB412" s="74"/>
    </row>
    <row r="413" spans="1:28" ht="44.25" hidden="1" customHeight="1" x14ac:dyDescent="0.2">
      <c r="A413" s="14" t="s">
        <v>86</v>
      </c>
      <c r="B413" s="20" t="s">
        <v>168</v>
      </c>
      <c r="C413" s="20" t="s">
        <v>130</v>
      </c>
      <c r="D413" s="76"/>
      <c r="E413" s="73"/>
      <c r="F413" s="74"/>
      <c r="G413" s="75"/>
      <c r="H413" s="74"/>
      <c r="I413" s="74"/>
      <c r="J413" s="75">
        <f t="shared" si="91"/>
        <v>48</v>
      </c>
      <c r="K413" s="74">
        <v>48</v>
      </c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5">
        <f t="shared" si="85"/>
        <v>0</v>
      </c>
      <c r="AA413" s="74"/>
      <c r="AB413" s="74"/>
    </row>
    <row r="414" spans="1:28" ht="24.75" hidden="1" customHeight="1" x14ac:dyDescent="0.2">
      <c r="A414" s="14" t="s">
        <v>399</v>
      </c>
      <c r="B414" s="20" t="s">
        <v>168</v>
      </c>
      <c r="C414" s="20" t="s">
        <v>130</v>
      </c>
      <c r="D414" s="76"/>
      <c r="E414" s="73">
        <v>911.4</v>
      </c>
      <c r="F414" s="74"/>
      <c r="G414" s="75">
        <f t="shared" si="90"/>
        <v>1185.9000000000001</v>
      </c>
      <c r="H414" s="74">
        <v>1185.9000000000001</v>
      </c>
      <c r="I414" s="74"/>
      <c r="J414" s="75">
        <f t="shared" si="91"/>
        <v>1167.9000000000001</v>
      </c>
      <c r="K414" s="74">
        <v>1167.9000000000001</v>
      </c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5">
        <f t="shared" si="85"/>
        <v>500</v>
      </c>
      <c r="AA414" s="74">
        <v>500</v>
      </c>
      <c r="AB414" s="74"/>
    </row>
    <row r="415" spans="1:28" ht="38.25" hidden="1" x14ac:dyDescent="0.2">
      <c r="A415" s="14" t="s">
        <v>400</v>
      </c>
      <c r="B415" s="20" t="s">
        <v>168</v>
      </c>
      <c r="C415" s="20" t="s">
        <v>130</v>
      </c>
      <c r="D415" s="73">
        <f t="shared" ref="D415:I415" si="92">SUM(D416+D417)</f>
        <v>0</v>
      </c>
      <c r="E415" s="73">
        <f t="shared" si="92"/>
        <v>5903</v>
      </c>
      <c r="F415" s="73">
        <f t="shared" si="92"/>
        <v>0</v>
      </c>
      <c r="G415" s="101">
        <f>SUM(G416+G417+G418)</f>
        <v>9614.0999999999985</v>
      </c>
      <c r="H415" s="73">
        <f>SUM(H416+H417+H418)</f>
        <v>9614.0999999999985</v>
      </c>
      <c r="I415" s="73">
        <f t="shared" si="92"/>
        <v>0</v>
      </c>
      <c r="J415" s="101">
        <f>SUM(J416+J417+J418)</f>
        <v>10825.699999999999</v>
      </c>
      <c r="K415" s="73">
        <f>SUM(K416+K417+K418)</f>
        <v>10825.699999999999</v>
      </c>
      <c r="L415" s="73"/>
      <c r="M415" s="73"/>
      <c r="N415" s="73"/>
      <c r="O415" s="73"/>
      <c r="P415" s="73"/>
      <c r="Q415" s="73"/>
      <c r="R415" s="73"/>
      <c r="S415" s="73"/>
      <c r="T415" s="73">
        <f>SUM(T416+T417)</f>
        <v>0</v>
      </c>
      <c r="U415" s="73"/>
      <c r="V415" s="73"/>
      <c r="W415" s="73"/>
      <c r="X415" s="73"/>
      <c r="Y415" s="73"/>
      <c r="Z415" s="75">
        <f t="shared" si="85"/>
        <v>1435.4</v>
      </c>
      <c r="AA415" s="73">
        <f>SUM(AA416+AA417+AA418)</f>
        <v>1435.4</v>
      </c>
      <c r="AB415" s="73">
        <f>SUM(AB416+AB417)</f>
        <v>0</v>
      </c>
    </row>
    <row r="416" spans="1:28" ht="13.5" hidden="1" customHeight="1" outlineLevel="1" x14ac:dyDescent="0.2">
      <c r="A416" s="14" t="s">
        <v>401</v>
      </c>
      <c r="B416" s="20" t="s">
        <v>168</v>
      </c>
      <c r="C416" s="20" t="s">
        <v>130</v>
      </c>
      <c r="D416" s="76"/>
      <c r="E416" s="73">
        <v>5281</v>
      </c>
      <c r="F416" s="74"/>
      <c r="G416" s="75">
        <f t="shared" si="90"/>
        <v>7467.9</v>
      </c>
      <c r="H416" s="74">
        <v>7467.9</v>
      </c>
      <c r="I416" s="74"/>
      <c r="J416" s="75">
        <f t="shared" si="91"/>
        <v>7467.9</v>
      </c>
      <c r="K416" s="74">
        <v>7467.9</v>
      </c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5">
        <f t="shared" si="85"/>
        <v>1035.4000000000001</v>
      </c>
      <c r="AA416" s="74">
        <v>1035.4000000000001</v>
      </c>
      <c r="AB416" s="74"/>
    </row>
    <row r="417" spans="1:28" hidden="1" outlineLevel="1" x14ac:dyDescent="0.2">
      <c r="A417" s="14" t="s">
        <v>402</v>
      </c>
      <c r="B417" s="20" t="s">
        <v>168</v>
      </c>
      <c r="C417" s="20" t="s">
        <v>130</v>
      </c>
      <c r="D417" s="76"/>
      <c r="E417" s="73">
        <v>622</v>
      </c>
      <c r="F417" s="74"/>
      <c r="G417" s="75">
        <f t="shared" si="90"/>
        <v>2146.1999999999998</v>
      </c>
      <c r="H417" s="74">
        <v>2146.1999999999998</v>
      </c>
      <c r="I417" s="74"/>
      <c r="J417" s="75">
        <f t="shared" si="91"/>
        <v>2146.1999999999998</v>
      </c>
      <c r="K417" s="74">
        <v>2146.1999999999998</v>
      </c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5">
        <f t="shared" si="85"/>
        <v>200</v>
      </c>
      <c r="AA417" s="74">
        <v>200</v>
      </c>
      <c r="AB417" s="74"/>
    </row>
    <row r="418" spans="1:28" hidden="1" outlineLevel="1" x14ac:dyDescent="0.2">
      <c r="A418" s="40" t="s">
        <v>100</v>
      </c>
      <c r="B418" s="42" t="s">
        <v>168</v>
      </c>
      <c r="C418" s="42" t="s">
        <v>130</v>
      </c>
      <c r="D418" s="76"/>
      <c r="E418" s="73"/>
      <c r="F418" s="74"/>
      <c r="G418" s="75">
        <f t="shared" si="90"/>
        <v>0</v>
      </c>
      <c r="H418" s="74"/>
      <c r="I418" s="74"/>
      <c r="J418" s="75">
        <f t="shared" si="91"/>
        <v>1211.5999999999999</v>
      </c>
      <c r="K418" s="74">
        <v>1211.5999999999999</v>
      </c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5">
        <f t="shared" si="85"/>
        <v>200</v>
      </c>
      <c r="AA418" s="74">
        <v>200</v>
      </c>
      <c r="AB418" s="74"/>
    </row>
    <row r="419" spans="1:28" s="48" customFormat="1" ht="16.5" hidden="1" customHeight="1" x14ac:dyDescent="0.2">
      <c r="A419" s="45" t="s">
        <v>30</v>
      </c>
      <c r="B419" s="46"/>
      <c r="C419" s="46"/>
      <c r="D419" s="100">
        <f t="shared" ref="D419:I419" si="93">D420+D421</f>
        <v>0</v>
      </c>
      <c r="E419" s="100">
        <f t="shared" si="93"/>
        <v>0</v>
      </c>
      <c r="F419" s="100">
        <f t="shared" si="93"/>
        <v>0</v>
      </c>
      <c r="G419" s="82">
        <f t="shared" si="93"/>
        <v>0</v>
      </c>
      <c r="H419" s="100">
        <f t="shared" si="93"/>
        <v>0</v>
      </c>
      <c r="I419" s="100">
        <f t="shared" si="93"/>
        <v>0</v>
      </c>
      <c r="J419" s="82">
        <f>J420+J421+J422</f>
        <v>10928.300000000001</v>
      </c>
      <c r="K419" s="100">
        <f>K420+K421+K422</f>
        <v>10928.300000000001</v>
      </c>
      <c r="L419" s="100">
        <f>L420+L421+L422</f>
        <v>0</v>
      </c>
      <c r="M419" s="100">
        <f t="shared" ref="M419:T419" si="94">M420+M421+M422</f>
        <v>1533.8000000000002</v>
      </c>
      <c r="N419" s="100">
        <f t="shared" si="94"/>
        <v>0</v>
      </c>
      <c r="O419" s="100">
        <f t="shared" si="94"/>
        <v>5744.2000000000007</v>
      </c>
      <c r="P419" s="100">
        <f t="shared" si="94"/>
        <v>0</v>
      </c>
      <c r="Q419" s="100">
        <f t="shared" si="94"/>
        <v>1386.3999999999999</v>
      </c>
      <c r="R419" s="100">
        <f t="shared" si="94"/>
        <v>2263.9</v>
      </c>
      <c r="S419" s="100">
        <f t="shared" si="94"/>
        <v>0</v>
      </c>
      <c r="T419" s="100">
        <f t="shared" si="94"/>
        <v>0</v>
      </c>
      <c r="U419" s="100"/>
      <c r="V419" s="100"/>
      <c r="W419" s="100"/>
      <c r="X419" s="100"/>
      <c r="Y419" s="100"/>
      <c r="Z419" s="75">
        <f t="shared" si="85"/>
        <v>1306.8</v>
      </c>
      <c r="AA419" s="100">
        <f>AA420+AA421</f>
        <v>1306.8</v>
      </c>
      <c r="AB419" s="100">
        <f>AB420+AB421</f>
        <v>0</v>
      </c>
    </row>
    <row r="420" spans="1:28" ht="18" hidden="1" customHeight="1" x14ac:dyDescent="0.2">
      <c r="A420" s="14" t="s">
        <v>401</v>
      </c>
      <c r="B420" s="42" t="s">
        <v>168</v>
      </c>
      <c r="C420" s="42" t="s">
        <v>130</v>
      </c>
      <c r="D420" s="76"/>
      <c r="E420" s="73"/>
      <c r="F420" s="74"/>
      <c r="G420" s="75"/>
      <c r="H420" s="74"/>
      <c r="I420" s="74"/>
      <c r="J420" s="75">
        <f>K420+T420</f>
        <v>7880.1000000000013</v>
      </c>
      <c r="K420" s="74">
        <f>L420+M420+N420+O420+R420+S420+P420+Q420</f>
        <v>7880.1000000000013</v>
      </c>
      <c r="L420" s="74"/>
      <c r="M420" s="74">
        <v>1252.4000000000001</v>
      </c>
      <c r="N420" s="74"/>
      <c r="O420" s="74">
        <v>4482.8</v>
      </c>
      <c r="P420" s="74"/>
      <c r="Q420" s="74">
        <v>1296.8</v>
      </c>
      <c r="R420" s="74">
        <v>848.1</v>
      </c>
      <c r="S420" s="74"/>
      <c r="T420" s="74"/>
      <c r="U420" s="74"/>
      <c r="V420" s="74"/>
      <c r="W420" s="74"/>
      <c r="X420" s="74"/>
      <c r="Y420" s="74"/>
      <c r="Z420" s="75">
        <f t="shared" si="85"/>
        <v>1296.8</v>
      </c>
      <c r="AA420" s="74">
        <v>1296.8</v>
      </c>
      <c r="AB420" s="74"/>
    </row>
    <row r="421" spans="1:28" ht="17.25" hidden="1" customHeight="1" x14ac:dyDescent="0.2">
      <c r="A421" s="14" t="s">
        <v>402</v>
      </c>
      <c r="B421" s="42" t="s">
        <v>168</v>
      </c>
      <c r="C421" s="42" t="s">
        <v>130</v>
      </c>
      <c r="D421" s="76"/>
      <c r="E421" s="73"/>
      <c r="F421" s="74"/>
      <c r="G421" s="75"/>
      <c r="H421" s="74"/>
      <c r="I421" s="74"/>
      <c r="J421" s="75">
        <f>K421+T421</f>
        <v>608.70000000000005</v>
      </c>
      <c r="K421" s="74">
        <f>L421+M421+N421+O421+R421+S421+P421+Q421</f>
        <v>608.70000000000005</v>
      </c>
      <c r="L421" s="74"/>
      <c r="M421" s="74">
        <v>61.4</v>
      </c>
      <c r="N421" s="74"/>
      <c r="O421" s="74">
        <v>387.3</v>
      </c>
      <c r="P421" s="74"/>
      <c r="Q421" s="74">
        <v>10</v>
      </c>
      <c r="R421" s="74">
        <v>150</v>
      </c>
      <c r="S421" s="74"/>
      <c r="T421" s="74"/>
      <c r="U421" s="74"/>
      <c r="V421" s="74"/>
      <c r="W421" s="74"/>
      <c r="X421" s="74"/>
      <c r="Y421" s="74"/>
      <c r="Z421" s="75">
        <f t="shared" si="85"/>
        <v>10</v>
      </c>
      <c r="AA421" s="74">
        <v>10</v>
      </c>
      <c r="AB421" s="74"/>
    </row>
    <row r="422" spans="1:28" ht="17.25" hidden="1" customHeight="1" x14ac:dyDescent="0.2">
      <c r="A422" s="40" t="s">
        <v>100</v>
      </c>
      <c r="B422" s="42" t="s">
        <v>168</v>
      </c>
      <c r="C422" s="42" t="s">
        <v>130</v>
      </c>
      <c r="D422" s="76"/>
      <c r="E422" s="73"/>
      <c r="F422" s="74"/>
      <c r="G422" s="75"/>
      <c r="H422" s="74"/>
      <c r="I422" s="74"/>
      <c r="J422" s="75">
        <f>K422+T422</f>
        <v>2439.5</v>
      </c>
      <c r="K422" s="74">
        <f>L422+M422+N422+O422+P422+Q422+R422+S422</f>
        <v>2439.5</v>
      </c>
      <c r="L422" s="74"/>
      <c r="M422" s="74">
        <v>220</v>
      </c>
      <c r="N422" s="74"/>
      <c r="O422" s="74">
        <v>874.1</v>
      </c>
      <c r="P422" s="74"/>
      <c r="Q422" s="74">
        <v>79.599999999999994</v>
      </c>
      <c r="R422" s="74">
        <v>1265.8</v>
      </c>
      <c r="S422" s="74"/>
      <c r="T422" s="74"/>
      <c r="U422" s="74"/>
      <c r="V422" s="74"/>
      <c r="W422" s="74"/>
      <c r="X422" s="74"/>
      <c r="Y422" s="74"/>
      <c r="Z422" s="75">
        <f t="shared" si="85"/>
        <v>79.599999999999994</v>
      </c>
      <c r="AA422" s="74">
        <v>79.599999999999994</v>
      </c>
      <c r="AB422" s="74"/>
    </row>
    <row r="423" spans="1:28" ht="16.5" hidden="1" customHeight="1" x14ac:dyDescent="0.2">
      <c r="A423" s="12" t="s">
        <v>250</v>
      </c>
      <c r="B423" s="21" t="s">
        <v>168</v>
      </c>
      <c r="C423" s="21" t="s">
        <v>132</v>
      </c>
      <c r="D423" s="107">
        <f>SUM(D424+D427+D429)</f>
        <v>60231.899999999994</v>
      </c>
      <c r="E423" s="107">
        <f>SUM(E424+E427+E429)</f>
        <v>54464.2</v>
      </c>
      <c r="F423" s="107">
        <f>SUM(F424+F427+F429)</f>
        <v>0</v>
      </c>
      <c r="G423" s="79">
        <f>SUM(G424+G427+G429)</f>
        <v>49812.9</v>
      </c>
      <c r="H423" s="79">
        <f t="shared" ref="H423:AB423" si="95">SUM(H424+H427+H429)</f>
        <v>49812.9</v>
      </c>
      <c r="I423" s="79">
        <f t="shared" si="95"/>
        <v>0</v>
      </c>
      <c r="J423" s="79">
        <f t="shared" si="95"/>
        <v>4689.9000000000005</v>
      </c>
      <c r="K423" s="79">
        <f t="shared" si="95"/>
        <v>1953.8999999999999</v>
      </c>
      <c r="L423" s="79">
        <f t="shared" si="95"/>
        <v>0</v>
      </c>
      <c r="M423" s="79">
        <f t="shared" si="95"/>
        <v>22.6</v>
      </c>
      <c r="N423" s="79">
        <f t="shared" si="95"/>
        <v>0</v>
      </c>
      <c r="O423" s="79">
        <f t="shared" si="95"/>
        <v>0</v>
      </c>
      <c r="P423" s="79">
        <f t="shared" si="95"/>
        <v>0</v>
      </c>
      <c r="Q423" s="79">
        <f t="shared" si="95"/>
        <v>0</v>
      </c>
      <c r="R423" s="79">
        <f t="shared" si="95"/>
        <v>0</v>
      </c>
      <c r="S423" s="79">
        <f t="shared" si="95"/>
        <v>0</v>
      </c>
      <c r="T423" s="79">
        <f t="shared" si="95"/>
        <v>2736</v>
      </c>
      <c r="U423" s="79">
        <f t="shared" si="95"/>
        <v>0</v>
      </c>
      <c r="V423" s="79">
        <f t="shared" si="95"/>
        <v>0</v>
      </c>
      <c r="W423" s="79">
        <f t="shared" si="95"/>
        <v>0</v>
      </c>
      <c r="X423" s="79">
        <f t="shared" si="95"/>
        <v>0</v>
      </c>
      <c r="Y423" s="79">
        <f t="shared" si="95"/>
        <v>0</v>
      </c>
      <c r="Z423" s="79">
        <f t="shared" si="95"/>
        <v>4567.3</v>
      </c>
      <c r="AA423" s="79">
        <f t="shared" si="95"/>
        <v>1831.3</v>
      </c>
      <c r="AB423" s="79">
        <f t="shared" si="95"/>
        <v>2736</v>
      </c>
    </row>
    <row r="424" spans="1:28" ht="27.75" hidden="1" customHeight="1" x14ac:dyDescent="0.2">
      <c r="A424" s="12" t="s">
        <v>403</v>
      </c>
      <c r="B424" s="21" t="s">
        <v>168</v>
      </c>
      <c r="C424" s="21" t="s">
        <v>132</v>
      </c>
      <c r="D424" s="107">
        <f t="shared" ref="D424:K424" si="96">SUM(D425+D426)</f>
        <v>60231.899999999994</v>
      </c>
      <c r="E424" s="107">
        <f t="shared" si="96"/>
        <v>54464.2</v>
      </c>
      <c r="F424" s="107">
        <f t="shared" si="96"/>
        <v>0</v>
      </c>
      <c r="G424" s="79">
        <f t="shared" si="96"/>
        <v>48601.3</v>
      </c>
      <c r="H424" s="107">
        <f t="shared" si="96"/>
        <v>48601.3</v>
      </c>
      <c r="I424" s="107">
        <f t="shared" si="96"/>
        <v>0</v>
      </c>
      <c r="J424" s="79">
        <f t="shared" si="96"/>
        <v>4667.3</v>
      </c>
      <c r="K424" s="107">
        <f t="shared" si="96"/>
        <v>1931.3</v>
      </c>
      <c r="L424" s="107"/>
      <c r="M424" s="107"/>
      <c r="N424" s="107"/>
      <c r="O424" s="107"/>
      <c r="P424" s="107"/>
      <c r="Q424" s="107"/>
      <c r="R424" s="107"/>
      <c r="S424" s="107"/>
      <c r="T424" s="107">
        <f>SUM(T425+T426)</f>
        <v>2736</v>
      </c>
      <c r="U424" s="107"/>
      <c r="V424" s="107"/>
      <c r="W424" s="107"/>
      <c r="X424" s="107"/>
      <c r="Y424" s="107"/>
      <c r="Z424" s="75">
        <f t="shared" si="85"/>
        <v>4567.3</v>
      </c>
      <c r="AA424" s="107">
        <f>SUM(AA425+AA426)</f>
        <v>1831.3</v>
      </c>
      <c r="AB424" s="107">
        <f>SUM(AB425+AB426)</f>
        <v>2736</v>
      </c>
    </row>
    <row r="425" spans="1:28" ht="16.5" hidden="1" customHeight="1" x14ac:dyDescent="0.2">
      <c r="A425" s="14" t="s">
        <v>404</v>
      </c>
      <c r="B425" s="20" t="s">
        <v>168</v>
      </c>
      <c r="C425" s="20" t="s">
        <v>132</v>
      </c>
      <c r="D425" s="76">
        <v>31365.3</v>
      </c>
      <c r="E425" s="73">
        <v>21002.3</v>
      </c>
      <c r="F425" s="74"/>
      <c r="G425" s="75">
        <f>SUM(I425+H425)</f>
        <v>20794.099999999999</v>
      </c>
      <c r="H425" s="74">
        <v>20794.099999999999</v>
      </c>
      <c r="I425" s="74"/>
      <c r="J425" s="75">
        <f>SUM(K425+T425)</f>
        <v>4667.3</v>
      </c>
      <c r="K425" s="74">
        <v>1931.3</v>
      </c>
      <c r="L425" s="74"/>
      <c r="M425" s="74"/>
      <c r="N425" s="74"/>
      <c r="O425" s="74"/>
      <c r="P425" s="74"/>
      <c r="Q425" s="74"/>
      <c r="R425" s="74"/>
      <c r="S425" s="74"/>
      <c r="T425" s="74">
        <v>2736</v>
      </c>
      <c r="U425" s="74"/>
      <c r="V425" s="74"/>
      <c r="W425" s="74"/>
      <c r="X425" s="74"/>
      <c r="Y425" s="74"/>
      <c r="Z425" s="75">
        <f t="shared" si="85"/>
        <v>4567.3</v>
      </c>
      <c r="AA425" s="74">
        <v>1831.3</v>
      </c>
      <c r="AB425" s="74">
        <v>2736</v>
      </c>
    </row>
    <row r="426" spans="1:28" ht="18" hidden="1" customHeight="1" x14ac:dyDescent="0.2">
      <c r="A426" s="14" t="s">
        <v>405</v>
      </c>
      <c r="B426" s="20" t="s">
        <v>168</v>
      </c>
      <c r="C426" s="20" t="s">
        <v>132</v>
      </c>
      <c r="D426" s="76">
        <v>28866.6</v>
      </c>
      <c r="E426" s="73">
        <v>33461.9</v>
      </c>
      <c r="F426" s="74"/>
      <c r="G426" s="75">
        <f>SUM(I426+H426)</f>
        <v>27807.200000000001</v>
      </c>
      <c r="H426" s="74">
        <v>27807.200000000001</v>
      </c>
      <c r="I426" s="74"/>
      <c r="J426" s="75">
        <f>SUM(K426+T426)</f>
        <v>0</v>
      </c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5">
        <f t="shared" si="85"/>
        <v>0</v>
      </c>
      <c r="AA426" s="74"/>
      <c r="AB426" s="74"/>
    </row>
    <row r="427" spans="1:28" ht="38.25" hidden="1" x14ac:dyDescent="0.2">
      <c r="A427" s="14" t="s">
        <v>400</v>
      </c>
      <c r="B427" s="20" t="s">
        <v>168</v>
      </c>
      <c r="C427" s="20" t="s">
        <v>132</v>
      </c>
      <c r="D427" s="76"/>
      <c r="E427" s="73">
        <f t="shared" ref="E427:K427" si="97">SUM(E428)</f>
        <v>0</v>
      </c>
      <c r="F427" s="73">
        <f t="shared" si="97"/>
        <v>0</v>
      </c>
      <c r="G427" s="101">
        <f t="shared" si="97"/>
        <v>1211.5999999999999</v>
      </c>
      <c r="H427" s="73">
        <f t="shared" si="97"/>
        <v>1211.5999999999999</v>
      </c>
      <c r="I427" s="73">
        <f t="shared" si="97"/>
        <v>0</v>
      </c>
      <c r="J427" s="101">
        <f t="shared" si="97"/>
        <v>0</v>
      </c>
      <c r="K427" s="73">
        <f t="shared" si="97"/>
        <v>0</v>
      </c>
      <c r="L427" s="73"/>
      <c r="M427" s="73"/>
      <c r="N427" s="73"/>
      <c r="O427" s="73"/>
      <c r="P427" s="73"/>
      <c r="Q427" s="73"/>
      <c r="R427" s="73"/>
      <c r="S427" s="73"/>
      <c r="T427" s="73">
        <f>SUM(T428)</f>
        <v>0</v>
      </c>
      <c r="U427" s="73"/>
      <c r="V427" s="73"/>
      <c r="W427" s="73"/>
      <c r="X427" s="73"/>
      <c r="Y427" s="73"/>
      <c r="Z427" s="75">
        <f t="shared" si="85"/>
        <v>0</v>
      </c>
      <c r="AA427" s="73">
        <f>SUM(AA428)</f>
        <v>0</v>
      </c>
      <c r="AB427" s="73">
        <f>SUM(AB428)</f>
        <v>0</v>
      </c>
    </row>
    <row r="428" spans="1:28" ht="13.5" hidden="1" customHeight="1" x14ac:dyDescent="0.2">
      <c r="A428" s="14" t="s">
        <v>11</v>
      </c>
      <c r="B428" s="20" t="s">
        <v>168</v>
      </c>
      <c r="C428" s="20" t="s">
        <v>132</v>
      </c>
      <c r="D428" s="76"/>
      <c r="E428" s="73"/>
      <c r="F428" s="74"/>
      <c r="G428" s="75">
        <f>SUM(I428+H428)</f>
        <v>1211.5999999999999</v>
      </c>
      <c r="H428" s="74">
        <v>1211.5999999999999</v>
      </c>
      <c r="I428" s="74"/>
      <c r="J428" s="75">
        <f>SUM(K428+T428)</f>
        <v>0</v>
      </c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5">
        <f t="shared" si="85"/>
        <v>0</v>
      </c>
      <c r="AA428" s="74"/>
      <c r="AB428" s="74"/>
    </row>
    <row r="429" spans="1:28" s="48" customFormat="1" ht="16.5" hidden="1" customHeight="1" x14ac:dyDescent="0.2">
      <c r="A429" s="45" t="s">
        <v>30</v>
      </c>
      <c r="B429" s="46"/>
      <c r="C429" s="46"/>
      <c r="D429" s="100"/>
      <c r="E429" s="100"/>
      <c r="F429" s="100"/>
      <c r="G429" s="82"/>
      <c r="H429" s="100"/>
      <c r="I429" s="100"/>
      <c r="J429" s="75">
        <f>SUM(K429+T429)</f>
        <v>22.6</v>
      </c>
      <c r="K429" s="100">
        <f>K430</f>
        <v>22.6</v>
      </c>
      <c r="L429" s="100">
        <f t="shared" ref="L429:T429" si="98">L430</f>
        <v>0</v>
      </c>
      <c r="M429" s="100">
        <f t="shared" si="98"/>
        <v>22.6</v>
      </c>
      <c r="N429" s="100">
        <f t="shared" si="98"/>
        <v>0</v>
      </c>
      <c r="O429" s="100">
        <f t="shared" si="98"/>
        <v>0</v>
      </c>
      <c r="P429" s="100">
        <f t="shared" si="98"/>
        <v>0</v>
      </c>
      <c r="Q429" s="100">
        <f t="shared" si="98"/>
        <v>0</v>
      </c>
      <c r="R429" s="100">
        <f t="shared" si="98"/>
        <v>0</v>
      </c>
      <c r="S429" s="100">
        <f t="shared" si="98"/>
        <v>0</v>
      </c>
      <c r="T429" s="100">
        <f t="shared" si="98"/>
        <v>0</v>
      </c>
      <c r="U429" s="100"/>
      <c r="V429" s="100"/>
      <c r="W429" s="100"/>
      <c r="X429" s="100"/>
      <c r="Y429" s="100"/>
      <c r="Z429" s="75">
        <f t="shared" si="85"/>
        <v>0</v>
      </c>
      <c r="AA429" s="100">
        <f>AA430</f>
        <v>0</v>
      </c>
      <c r="AB429" s="100">
        <f>AB430</f>
        <v>0</v>
      </c>
    </row>
    <row r="430" spans="1:28" ht="20.25" hidden="1" customHeight="1" x14ac:dyDescent="0.2">
      <c r="A430" s="14" t="s">
        <v>404</v>
      </c>
      <c r="B430" s="42" t="s">
        <v>168</v>
      </c>
      <c r="C430" s="42" t="s">
        <v>132</v>
      </c>
      <c r="D430" s="76"/>
      <c r="E430" s="73"/>
      <c r="F430" s="74"/>
      <c r="G430" s="75"/>
      <c r="H430" s="74"/>
      <c r="I430" s="74"/>
      <c r="J430" s="75">
        <f>SUM(K430+T430)</f>
        <v>22.6</v>
      </c>
      <c r="K430" s="74">
        <f>L430+M430+N430+O430+P430+Q430+R430+S430</f>
        <v>22.6</v>
      </c>
      <c r="L430" s="74"/>
      <c r="M430" s="74">
        <v>22.6</v>
      </c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5">
        <f t="shared" si="85"/>
        <v>0</v>
      </c>
      <c r="AA430" s="74"/>
      <c r="AB430" s="74"/>
    </row>
    <row r="431" spans="1:28" ht="14.25" hidden="1" customHeight="1" x14ac:dyDescent="0.2">
      <c r="A431" s="12" t="s">
        <v>251</v>
      </c>
      <c r="B431" s="21" t="s">
        <v>168</v>
      </c>
      <c r="C431" s="21" t="s">
        <v>137</v>
      </c>
      <c r="D431" s="107">
        <f t="shared" ref="D431:K431" si="99">SUM(D432+D435)</f>
        <v>4540.8999999999996</v>
      </c>
      <c r="E431" s="107">
        <f t="shared" si="99"/>
        <v>5997.8000000000011</v>
      </c>
      <c r="F431" s="107">
        <f t="shared" si="99"/>
        <v>0</v>
      </c>
      <c r="G431" s="79">
        <f t="shared" si="99"/>
        <v>6110.8000000000011</v>
      </c>
      <c r="H431" s="107">
        <f t="shared" si="99"/>
        <v>0</v>
      </c>
      <c r="I431" s="107">
        <f t="shared" si="99"/>
        <v>6110.8000000000011</v>
      </c>
      <c r="J431" s="79">
        <f t="shared" si="99"/>
        <v>5522.4</v>
      </c>
      <c r="K431" s="107">
        <f t="shared" si="99"/>
        <v>0</v>
      </c>
      <c r="L431" s="107"/>
      <c r="M431" s="107"/>
      <c r="N431" s="107"/>
      <c r="O431" s="107"/>
      <c r="P431" s="107"/>
      <c r="Q431" s="107"/>
      <c r="R431" s="107"/>
      <c r="S431" s="107"/>
      <c r="T431" s="107">
        <f>SUM(T432+T435)</f>
        <v>5522.4</v>
      </c>
      <c r="U431" s="107"/>
      <c r="V431" s="107"/>
      <c r="W431" s="107"/>
      <c r="X431" s="107"/>
      <c r="Y431" s="107"/>
      <c r="Z431" s="75">
        <f t="shared" si="85"/>
        <v>5522.4</v>
      </c>
      <c r="AA431" s="107">
        <f>SUM(AA432+AA435)</f>
        <v>0</v>
      </c>
      <c r="AB431" s="107">
        <f>SUM(AB432+AB435)</f>
        <v>5522.4</v>
      </c>
    </row>
    <row r="432" spans="1:28" ht="38.25" hidden="1" x14ac:dyDescent="0.2">
      <c r="A432" s="14" t="s">
        <v>406</v>
      </c>
      <c r="B432" s="20" t="s">
        <v>168</v>
      </c>
      <c r="C432" s="20" t="s">
        <v>137</v>
      </c>
      <c r="D432" s="73">
        <f t="shared" ref="D432:K432" si="100">SUM(D433:D434)</f>
        <v>0</v>
      </c>
      <c r="E432" s="73">
        <f t="shared" si="100"/>
        <v>5047.2000000000007</v>
      </c>
      <c r="F432" s="73">
        <f t="shared" si="100"/>
        <v>0</v>
      </c>
      <c r="G432" s="101">
        <f t="shared" si="100"/>
        <v>5047.2000000000007</v>
      </c>
      <c r="H432" s="73">
        <f t="shared" si="100"/>
        <v>0</v>
      </c>
      <c r="I432" s="73">
        <f t="shared" si="100"/>
        <v>5047.2000000000007</v>
      </c>
      <c r="J432" s="101">
        <f t="shared" si="100"/>
        <v>4526</v>
      </c>
      <c r="K432" s="73">
        <f t="shared" si="100"/>
        <v>0</v>
      </c>
      <c r="L432" s="73"/>
      <c r="M432" s="73"/>
      <c r="N432" s="73"/>
      <c r="O432" s="73"/>
      <c r="P432" s="73"/>
      <c r="Q432" s="73"/>
      <c r="R432" s="73"/>
      <c r="S432" s="73"/>
      <c r="T432" s="73">
        <f>SUM(T433:T434)</f>
        <v>4526</v>
      </c>
      <c r="U432" s="73"/>
      <c r="V432" s="73"/>
      <c r="W432" s="73"/>
      <c r="X432" s="73"/>
      <c r="Y432" s="73"/>
      <c r="Z432" s="75">
        <f t="shared" si="85"/>
        <v>4526</v>
      </c>
      <c r="AA432" s="73">
        <f>SUM(AA433:AA434)</f>
        <v>0</v>
      </c>
      <c r="AB432" s="73">
        <f>SUM(AB433:AB434)</f>
        <v>4526</v>
      </c>
    </row>
    <row r="433" spans="1:28" hidden="1" x14ac:dyDescent="0.2">
      <c r="A433" s="14" t="s">
        <v>252</v>
      </c>
      <c r="B433" s="20" t="s">
        <v>168</v>
      </c>
      <c r="C433" s="20" t="s">
        <v>137</v>
      </c>
      <c r="D433" s="76"/>
      <c r="E433" s="73">
        <f>SUM('[3]горбольница №1(федер.)'!$R$27)</f>
        <v>3930.3</v>
      </c>
      <c r="F433" s="74"/>
      <c r="G433" s="75">
        <f t="shared" ref="G433:G474" si="101">SUM(I433+H433)</f>
        <v>3930.3</v>
      </c>
      <c r="H433" s="74"/>
      <c r="I433" s="74">
        <v>3930.3</v>
      </c>
      <c r="J433" s="75">
        <f t="shared" ref="J433:J474" si="102">SUM(K433+T433)</f>
        <v>3524</v>
      </c>
      <c r="K433" s="74"/>
      <c r="L433" s="74"/>
      <c r="M433" s="74"/>
      <c r="N433" s="74"/>
      <c r="O433" s="74"/>
      <c r="P433" s="74"/>
      <c r="Q433" s="74"/>
      <c r="R433" s="74"/>
      <c r="S433" s="74"/>
      <c r="T433" s="74">
        <v>3524</v>
      </c>
      <c r="U433" s="74"/>
      <c r="V433" s="74"/>
      <c r="W433" s="74"/>
      <c r="X433" s="74"/>
      <c r="Y433" s="74"/>
      <c r="Z433" s="75">
        <f t="shared" si="85"/>
        <v>3524</v>
      </c>
      <c r="AA433" s="74"/>
      <c r="AB433" s="74">
        <v>3524</v>
      </c>
    </row>
    <row r="434" spans="1:28" hidden="1" x14ac:dyDescent="0.2">
      <c r="A434" s="14" t="s">
        <v>253</v>
      </c>
      <c r="B434" s="20" t="s">
        <v>168</v>
      </c>
      <c r="C434" s="20" t="s">
        <v>137</v>
      </c>
      <c r="D434" s="76"/>
      <c r="E434" s="73">
        <f>SUM('[3]горбольница №2 (федер)'!$R$27)</f>
        <v>1116.9000000000001</v>
      </c>
      <c r="F434" s="74"/>
      <c r="G434" s="75">
        <f t="shared" si="101"/>
        <v>1116.9000000000001</v>
      </c>
      <c r="H434" s="74"/>
      <c r="I434" s="74">
        <v>1116.9000000000001</v>
      </c>
      <c r="J434" s="75">
        <f t="shared" si="102"/>
        <v>1002</v>
      </c>
      <c r="K434" s="74"/>
      <c r="L434" s="74"/>
      <c r="M434" s="74"/>
      <c r="N434" s="74"/>
      <c r="O434" s="74"/>
      <c r="P434" s="74"/>
      <c r="Q434" s="74"/>
      <c r="R434" s="74"/>
      <c r="S434" s="74"/>
      <c r="T434" s="74">
        <v>1002</v>
      </c>
      <c r="U434" s="74"/>
      <c r="V434" s="74"/>
      <c r="W434" s="74"/>
      <c r="X434" s="74"/>
      <c r="Y434" s="74"/>
      <c r="Z434" s="75">
        <f t="shared" si="85"/>
        <v>1002</v>
      </c>
      <c r="AA434" s="74"/>
      <c r="AB434" s="74">
        <v>1002</v>
      </c>
    </row>
    <row r="435" spans="1:28" ht="39" hidden="1" customHeight="1" x14ac:dyDescent="0.2">
      <c r="A435" s="14" t="s">
        <v>407</v>
      </c>
      <c r="B435" s="20" t="s">
        <v>168</v>
      </c>
      <c r="C435" s="20" t="s">
        <v>137</v>
      </c>
      <c r="D435" s="73">
        <f t="shared" ref="D435:K435" si="103">SUM(D436:D437)</f>
        <v>4540.8999999999996</v>
      </c>
      <c r="E435" s="73">
        <f t="shared" si="103"/>
        <v>950.60000000000014</v>
      </c>
      <c r="F435" s="73">
        <f t="shared" si="103"/>
        <v>0</v>
      </c>
      <c r="G435" s="101">
        <f t="shared" si="103"/>
        <v>1063.5999999999999</v>
      </c>
      <c r="H435" s="73">
        <f t="shared" si="103"/>
        <v>0</v>
      </c>
      <c r="I435" s="73">
        <f t="shared" si="103"/>
        <v>1063.5999999999999</v>
      </c>
      <c r="J435" s="101">
        <f t="shared" si="103"/>
        <v>996.4</v>
      </c>
      <c r="K435" s="73">
        <f t="shared" si="103"/>
        <v>0</v>
      </c>
      <c r="L435" s="73"/>
      <c r="M435" s="73"/>
      <c r="N435" s="73"/>
      <c r="O435" s="73"/>
      <c r="P435" s="73"/>
      <c r="Q435" s="73"/>
      <c r="R435" s="73"/>
      <c r="S435" s="73"/>
      <c r="T435" s="73">
        <f>SUM(T436:T437)</f>
        <v>996.4</v>
      </c>
      <c r="U435" s="73"/>
      <c r="V435" s="73"/>
      <c r="W435" s="73"/>
      <c r="X435" s="73"/>
      <c r="Y435" s="73"/>
      <c r="Z435" s="75">
        <f t="shared" si="85"/>
        <v>996.4</v>
      </c>
      <c r="AA435" s="73">
        <f>SUM(AA436:AA437)</f>
        <v>0</v>
      </c>
      <c r="AB435" s="73">
        <f>SUM(AB436:AB437)</f>
        <v>996.4</v>
      </c>
    </row>
    <row r="436" spans="1:28" hidden="1" x14ac:dyDescent="0.2">
      <c r="A436" s="14" t="s">
        <v>252</v>
      </c>
      <c r="B436" s="20" t="s">
        <v>168</v>
      </c>
      <c r="C436" s="20" t="s">
        <v>137</v>
      </c>
      <c r="D436" s="76">
        <v>3603.6</v>
      </c>
      <c r="E436" s="73">
        <f>SUM('[3]горбольница №1(окруж.)'!$R$27)</f>
        <v>737.80000000000007</v>
      </c>
      <c r="F436" s="74"/>
      <c r="G436" s="75">
        <f t="shared" si="101"/>
        <v>825.5</v>
      </c>
      <c r="H436" s="74"/>
      <c r="I436" s="74">
        <v>825.5</v>
      </c>
      <c r="J436" s="75">
        <f t="shared" si="102"/>
        <v>773.5</v>
      </c>
      <c r="K436" s="74"/>
      <c r="L436" s="74"/>
      <c r="M436" s="74"/>
      <c r="N436" s="74"/>
      <c r="O436" s="74"/>
      <c r="P436" s="74"/>
      <c r="Q436" s="74"/>
      <c r="R436" s="74"/>
      <c r="S436" s="74"/>
      <c r="T436" s="74">
        <v>773.5</v>
      </c>
      <c r="U436" s="74"/>
      <c r="V436" s="74"/>
      <c r="W436" s="74"/>
      <c r="X436" s="74"/>
      <c r="Y436" s="74"/>
      <c r="Z436" s="75">
        <f t="shared" si="85"/>
        <v>773.5</v>
      </c>
      <c r="AA436" s="74"/>
      <c r="AB436" s="74">
        <v>773.5</v>
      </c>
    </row>
    <row r="437" spans="1:28" hidden="1" x14ac:dyDescent="0.2">
      <c r="A437" s="14" t="s">
        <v>253</v>
      </c>
      <c r="B437" s="20" t="s">
        <v>168</v>
      </c>
      <c r="C437" s="20" t="s">
        <v>137</v>
      </c>
      <c r="D437" s="76">
        <v>937.3</v>
      </c>
      <c r="E437" s="73">
        <f>SUM('[3]горбольница №2(окруж)'!$R$27)</f>
        <v>212.8</v>
      </c>
      <c r="F437" s="74"/>
      <c r="G437" s="75">
        <f t="shared" si="101"/>
        <v>238.1</v>
      </c>
      <c r="H437" s="74"/>
      <c r="I437" s="74">
        <v>238.1</v>
      </c>
      <c r="J437" s="75">
        <f t="shared" si="102"/>
        <v>222.9</v>
      </c>
      <c r="K437" s="74"/>
      <c r="L437" s="74"/>
      <c r="M437" s="74"/>
      <c r="N437" s="74"/>
      <c r="O437" s="74"/>
      <c r="P437" s="74"/>
      <c r="Q437" s="74"/>
      <c r="R437" s="74"/>
      <c r="S437" s="74"/>
      <c r="T437" s="74">
        <v>222.9</v>
      </c>
      <c r="U437" s="74"/>
      <c r="V437" s="74"/>
      <c r="W437" s="74"/>
      <c r="X437" s="74"/>
      <c r="Y437" s="74"/>
      <c r="Z437" s="75">
        <f t="shared" si="85"/>
        <v>222.9</v>
      </c>
      <c r="AA437" s="74"/>
      <c r="AB437" s="74">
        <v>222.9</v>
      </c>
    </row>
    <row r="438" spans="1:28" hidden="1" x14ac:dyDescent="0.2">
      <c r="A438" s="12" t="s">
        <v>254</v>
      </c>
      <c r="B438" s="21" t="s">
        <v>168</v>
      </c>
      <c r="C438" s="21" t="s">
        <v>168</v>
      </c>
      <c r="D438" s="86">
        <f t="shared" ref="D438:K438" si="104">SUM(D439)</f>
        <v>11530.5</v>
      </c>
      <c r="E438" s="86">
        <f t="shared" si="104"/>
        <v>89303.6</v>
      </c>
      <c r="F438" s="86">
        <f t="shared" si="104"/>
        <v>0</v>
      </c>
      <c r="G438" s="87">
        <f t="shared" si="104"/>
        <v>93206</v>
      </c>
      <c r="H438" s="86">
        <f t="shared" si="104"/>
        <v>9321</v>
      </c>
      <c r="I438" s="86">
        <f t="shared" si="104"/>
        <v>83885</v>
      </c>
      <c r="J438" s="87">
        <f>SUM(J439+J440)</f>
        <v>91901</v>
      </c>
      <c r="K438" s="86">
        <f t="shared" si="104"/>
        <v>4415</v>
      </c>
      <c r="L438" s="86"/>
      <c r="M438" s="86"/>
      <c r="N438" s="86"/>
      <c r="O438" s="86"/>
      <c r="P438" s="86"/>
      <c r="Q438" s="86"/>
      <c r="R438" s="86"/>
      <c r="S438" s="86"/>
      <c r="T438" s="86">
        <f>SUM(T439+T440)</f>
        <v>87486</v>
      </c>
      <c r="U438" s="86"/>
      <c r="V438" s="86"/>
      <c r="W438" s="86"/>
      <c r="X438" s="86"/>
      <c r="Y438" s="86"/>
      <c r="Z438" s="75">
        <f t="shared" si="85"/>
        <v>91901</v>
      </c>
      <c r="AA438" s="86">
        <f>SUM(AA439)</f>
        <v>4415</v>
      </c>
      <c r="AB438" s="86">
        <f>SUM(AB439+AB440)</f>
        <v>87486</v>
      </c>
    </row>
    <row r="439" spans="1:28" ht="38.25" hidden="1" x14ac:dyDescent="0.2">
      <c r="A439" s="14" t="s">
        <v>408</v>
      </c>
      <c r="B439" s="20" t="s">
        <v>168</v>
      </c>
      <c r="C439" s="20" t="s">
        <v>168</v>
      </c>
      <c r="D439" s="76">
        <v>11530.5</v>
      </c>
      <c r="E439" s="76">
        <v>89303.6</v>
      </c>
      <c r="F439" s="74"/>
      <c r="G439" s="75">
        <f t="shared" si="101"/>
        <v>93206</v>
      </c>
      <c r="H439" s="74">
        <v>9321</v>
      </c>
      <c r="I439" s="74">
        <v>83885</v>
      </c>
      <c r="J439" s="75">
        <f t="shared" si="102"/>
        <v>88300</v>
      </c>
      <c r="K439" s="74">
        <v>4415</v>
      </c>
      <c r="L439" s="74"/>
      <c r="M439" s="74"/>
      <c r="N439" s="74"/>
      <c r="O439" s="74"/>
      <c r="P439" s="74"/>
      <c r="Q439" s="74"/>
      <c r="R439" s="74"/>
      <c r="S439" s="74"/>
      <c r="T439" s="74">
        <v>83885</v>
      </c>
      <c r="U439" s="74"/>
      <c r="V439" s="74"/>
      <c r="W439" s="74"/>
      <c r="X439" s="74"/>
      <c r="Y439" s="74"/>
      <c r="Z439" s="75">
        <f t="shared" si="85"/>
        <v>88300</v>
      </c>
      <c r="AA439" s="74">
        <v>4415</v>
      </c>
      <c r="AB439" s="74">
        <v>83885</v>
      </c>
    </row>
    <row r="440" spans="1:28" hidden="1" x14ac:dyDescent="0.2">
      <c r="A440" s="14" t="s">
        <v>47</v>
      </c>
      <c r="B440" s="20"/>
      <c r="C440" s="20"/>
      <c r="D440" s="76"/>
      <c r="E440" s="76"/>
      <c r="F440" s="74"/>
      <c r="G440" s="75"/>
      <c r="H440" s="74"/>
      <c r="I440" s="74"/>
      <c r="J440" s="75">
        <f t="shared" si="102"/>
        <v>3601</v>
      </c>
      <c r="K440" s="74"/>
      <c r="L440" s="74"/>
      <c r="M440" s="74"/>
      <c r="N440" s="74"/>
      <c r="O440" s="74"/>
      <c r="P440" s="74"/>
      <c r="Q440" s="74"/>
      <c r="R440" s="74"/>
      <c r="S440" s="74"/>
      <c r="T440" s="74">
        <v>3601</v>
      </c>
      <c r="U440" s="74"/>
      <c r="V440" s="74"/>
      <c r="W440" s="74"/>
      <c r="X440" s="74"/>
      <c r="Y440" s="74"/>
      <c r="Z440" s="75">
        <f t="shared" si="85"/>
        <v>3601</v>
      </c>
      <c r="AA440" s="74"/>
      <c r="AB440" s="74">
        <v>3601</v>
      </c>
    </row>
    <row r="441" spans="1:28" s="135" customFormat="1" hidden="1" x14ac:dyDescent="0.2">
      <c r="A441" s="132" t="s">
        <v>255</v>
      </c>
      <c r="B441" s="141" t="s">
        <v>196</v>
      </c>
      <c r="C441" s="141" t="s">
        <v>131</v>
      </c>
      <c r="D441" s="142">
        <f t="shared" ref="D441:K441" si="105">SUM(D442+D443+D444+D467+D473)</f>
        <v>157677.4</v>
      </c>
      <c r="E441" s="142">
        <f t="shared" si="105"/>
        <v>161347</v>
      </c>
      <c r="F441" s="142">
        <f t="shared" si="105"/>
        <v>0</v>
      </c>
      <c r="G441" s="87">
        <f t="shared" si="105"/>
        <v>185846.3</v>
      </c>
      <c r="H441" s="142">
        <f t="shared" si="105"/>
        <v>7516.4</v>
      </c>
      <c r="I441" s="142">
        <f t="shared" si="105"/>
        <v>178329.90000000002</v>
      </c>
      <c r="J441" s="87">
        <f t="shared" si="105"/>
        <v>146718.5</v>
      </c>
      <c r="K441" s="142">
        <f t="shared" si="105"/>
        <v>4444</v>
      </c>
      <c r="L441" s="142"/>
      <c r="M441" s="142"/>
      <c r="N441" s="142"/>
      <c r="O441" s="142"/>
      <c r="P441" s="142"/>
      <c r="Q441" s="142"/>
      <c r="R441" s="142"/>
      <c r="S441" s="142"/>
      <c r="T441" s="142">
        <f>SUM(T442+T443+T444+T467+T473)</f>
        <v>133602.5</v>
      </c>
      <c r="U441" s="142"/>
      <c r="V441" s="142"/>
      <c r="W441" s="142"/>
      <c r="X441" s="142"/>
      <c r="Y441" s="142">
        <f>SUM(Y444)</f>
        <v>9475</v>
      </c>
      <c r="Z441" s="75">
        <f t="shared" si="85"/>
        <v>137602.5</v>
      </c>
      <c r="AA441" s="142">
        <f>SUM(AA442+AA443+AA444+AA467+AA473)</f>
        <v>4000</v>
      </c>
      <c r="AB441" s="142">
        <f>SUM(AB442+AB443+AB444+AB467+AB473)</f>
        <v>133602.5</v>
      </c>
    </row>
    <row r="442" spans="1:28" hidden="1" x14ac:dyDescent="0.2">
      <c r="A442" s="14" t="s">
        <v>256</v>
      </c>
      <c r="B442" s="15" t="s">
        <v>196</v>
      </c>
      <c r="C442" s="15" t="s">
        <v>130</v>
      </c>
      <c r="D442" s="72">
        <v>3689.3</v>
      </c>
      <c r="E442" s="73">
        <v>4058.4</v>
      </c>
      <c r="F442" s="74"/>
      <c r="G442" s="75">
        <f t="shared" si="101"/>
        <v>4058.4</v>
      </c>
      <c r="H442" s="74">
        <v>4058.4</v>
      </c>
      <c r="I442" s="74"/>
      <c r="J442" s="75">
        <f t="shared" si="102"/>
        <v>4444</v>
      </c>
      <c r="K442" s="74">
        <v>4444</v>
      </c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5">
        <f t="shared" si="85"/>
        <v>4000</v>
      </c>
      <c r="AA442" s="74">
        <v>4000</v>
      </c>
      <c r="AB442" s="74"/>
    </row>
    <row r="443" spans="1:28" ht="25.5" hidden="1" x14ac:dyDescent="0.2">
      <c r="A443" s="14" t="s">
        <v>409</v>
      </c>
      <c r="B443" s="15" t="s">
        <v>196</v>
      </c>
      <c r="C443" s="15" t="s">
        <v>132</v>
      </c>
      <c r="D443" s="72">
        <v>7067.5</v>
      </c>
      <c r="E443" s="73">
        <v>1183.7</v>
      </c>
      <c r="F443" s="74"/>
      <c r="G443" s="75">
        <f t="shared" si="101"/>
        <v>0</v>
      </c>
      <c r="H443" s="74"/>
      <c r="I443" s="74"/>
      <c r="J443" s="75">
        <f t="shared" si="102"/>
        <v>0</v>
      </c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5">
        <f t="shared" si="85"/>
        <v>0</v>
      </c>
      <c r="AA443" s="74"/>
      <c r="AB443" s="74"/>
    </row>
    <row r="444" spans="1:28" hidden="1" x14ac:dyDescent="0.2">
      <c r="A444" s="29" t="s">
        <v>257</v>
      </c>
      <c r="B444" s="13" t="s">
        <v>196</v>
      </c>
      <c r="C444" s="13" t="s">
        <v>134</v>
      </c>
      <c r="D444" s="86">
        <f>SUM(D445+D446+D447+D449+D450+D451+D457+D458+D448+D454+D455+D456)</f>
        <v>70336.299999999988</v>
      </c>
      <c r="E444" s="123">
        <f>SUM(E445+E446+E447+E448+E449+E450+E451+E456+E457+E458)</f>
        <v>58201.8</v>
      </c>
      <c r="F444" s="123">
        <f>SUM(F445+F446+F447+F448+F449+F450+F451+F457+F458)</f>
        <v>0</v>
      </c>
      <c r="G444" s="75">
        <f t="shared" si="101"/>
        <v>81860.100000000006</v>
      </c>
      <c r="H444" s="86">
        <f>SUM(H445+H446+H447+H449+H450+H451+H457+H458)</f>
        <v>3458</v>
      </c>
      <c r="I444" s="86">
        <f>SUM(I445+I446+I447+I449+I450+I451+I457+I458)</f>
        <v>78402.100000000006</v>
      </c>
      <c r="J444" s="87">
        <f>SUM(J445+J446+J447+J449+J450+J451+J457+J458)</f>
        <v>41431.300000000003</v>
      </c>
      <c r="K444" s="86">
        <f>SUM(K445+K446+K447+K449+K450+K451+K457+K458)</f>
        <v>0</v>
      </c>
      <c r="L444" s="86"/>
      <c r="M444" s="86"/>
      <c r="N444" s="86"/>
      <c r="O444" s="86"/>
      <c r="P444" s="86"/>
      <c r="Q444" s="86"/>
      <c r="R444" s="86"/>
      <c r="S444" s="86"/>
      <c r="T444" s="86">
        <f>SUM(T445+T446+T447+T448+T449+T450+T451+T457+T458)</f>
        <v>32759.3</v>
      </c>
      <c r="U444" s="86"/>
      <c r="V444" s="86"/>
      <c r="W444" s="86"/>
      <c r="X444" s="86"/>
      <c r="Y444" s="86">
        <f>SUM(Y458)</f>
        <v>9475</v>
      </c>
      <c r="Z444" s="75">
        <f t="shared" si="85"/>
        <v>32759.3</v>
      </c>
      <c r="AA444" s="86">
        <f>SUM(AA445+AA446+AA447+AA449+AA450+AA451+AA457+AA458)</f>
        <v>0</v>
      </c>
      <c r="AB444" s="86">
        <f>SUM(AB445+AB446+AB447+AB448+AB449+AB450+AB451+AB457+AB458)</f>
        <v>32759.3</v>
      </c>
    </row>
    <row r="445" spans="1:28" ht="16.5" hidden="1" customHeight="1" x14ac:dyDescent="0.2">
      <c r="A445" s="14" t="s">
        <v>258</v>
      </c>
      <c r="B445" s="15" t="s">
        <v>196</v>
      </c>
      <c r="C445" s="15" t="s">
        <v>134</v>
      </c>
      <c r="D445" s="72"/>
      <c r="E445" s="122">
        <v>727.8</v>
      </c>
      <c r="F445" s="74"/>
      <c r="G445" s="75">
        <f t="shared" si="101"/>
        <v>0</v>
      </c>
      <c r="H445" s="74"/>
      <c r="I445" s="74"/>
      <c r="J445" s="75">
        <f t="shared" si="102"/>
        <v>0</v>
      </c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5">
        <f t="shared" si="85"/>
        <v>0</v>
      </c>
      <c r="AA445" s="74"/>
      <c r="AB445" s="74"/>
    </row>
    <row r="446" spans="1:28" ht="25.5" hidden="1" x14ac:dyDescent="0.2">
      <c r="A446" s="14" t="s">
        <v>259</v>
      </c>
      <c r="B446" s="15" t="s">
        <v>196</v>
      </c>
      <c r="C446" s="15" t="s">
        <v>134</v>
      </c>
      <c r="D446" s="72">
        <v>1911</v>
      </c>
      <c r="E446" s="122">
        <v>459.9</v>
      </c>
      <c r="F446" s="74"/>
      <c r="G446" s="75">
        <f t="shared" si="101"/>
        <v>0</v>
      </c>
      <c r="H446" s="74"/>
      <c r="I446" s="74"/>
      <c r="J446" s="75">
        <f t="shared" si="102"/>
        <v>0</v>
      </c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5">
        <f t="shared" si="85"/>
        <v>0</v>
      </c>
      <c r="AA446" s="74"/>
      <c r="AB446" s="74"/>
    </row>
    <row r="447" spans="1:28" ht="51" hidden="1" x14ac:dyDescent="0.2">
      <c r="A447" s="14" t="s">
        <v>410</v>
      </c>
      <c r="B447" s="15" t="s">
        <v>196</v>
      </c>
      <c r="C447" s="15" t="s">
        <v>134</v>
      </c>
      <c r="D447" s="72">
        <v>17732</v>
      </c>
      <c r="E447" s="73">
        <v>9344</v>
      </c>
      <c r="F447" s="74"/>
      <c r="G447" s="75">
        <f t="shared" si="101"/>
        <v>5700</v>
      </c>
      <c r="H447" s="74"/>
      <c r="I447" s="74">
        <v>5700</v>
      </c>
      <c r="J447" s="75">
        <f t="shared" si="102"/>
        <v>657</v>
      </c>
      <c r="K447" s="74"/>
      <c r="L447" s="74"/>
      <c r="M447" s="74"/>
      <c r="N447" s="74"/>
      <c r="O447" s="74"/>
      <c r="P447" s="74"/>
      <c r="Q447" s="74"/>
      <c r="R447" s="74"/>
      <c r="S447" s="74"/>
      <c r="T447" s="74">
        <v>657</v>
      </c>
      <c r="U447" s="74"/>
      <c r="V447" s="74"/>
      <c r="W447" s="74"/>
      <c r="X447" s="74"/>
      <c r="Y447" s="74"/>
      <c r="Z447" s="75">
        <f t="shared" si="85"/>
        <v>657</v>
      </c>
      <c r="AA447" s="74"/>
      <c r="AB447" s="74">
        <v>657</v>
      </c>
    </row>
    <row r="448" spans="1:28" ht="51" hidden="1" x14ac:dyDescent="0.2">
      <c r="A448" s="40" t="s">
        <v>14</v>
      </c>
      <c r="B448" s="15" t="s">
        <v>196</v>
      </c>
      <c r="C448" s="15" t="s">
        <v>134</v>
      </c>
      <c r="D448" s="72">
        <v>3503</v>
      </c>
      <c r="E448" s="73"/>
      <c r="F448" s="74"/>
      <c r="G448" s="75">
        <f>SUM(I448+H448)</f>
        <v>0</v>
      </c>
      <c r="H448" s="74"/>
      <c r="I448" s="74"/>
      <c r="J448" s="75">
        <f>SUM(K448+T448)</f>
        <v>803</v>
      </c>
      <c r="K448" s="74"/>
      <c r="L448" s="74"/>
      <c r="M448" s="74"/>
      <c r="N448" s="74"/>
      <c r="O448" s="74"/>
      <c r="P448" s="74"/>
      <c r="Q448" s="74"/>
      <c r="R448" s="74"/>
      <c r="S448" s="74"/>
      <c r="T448" s="74">
        <v>803</v>
      </c>
      <c r="U448" s="74"/>
      <c r="V448" s="74"/>
      <c r="W448" s="74"/>
      <c r="X448" s="74"/>
      <c r="Y448" s="74"/>
      <c r="Z448" s="75">
        <f t="shared" si="85"/>
        <v>803</v>
      </c>
      <c r="AA448" s="74"/>
      <c r="AB448" s="74">
        <v>803</v>
      </c>
    </row>
    <row r="449" spans="1:28" ht="51" hidden="1" x14ac:dyDescent="0.2">
      <c r="A449" s="14" t="s">
        <v>411</v>
      </c>
      <c r="B449" s="15" t="s">
        <v>196</v>
      </c>
      <c r="C449" s="15" t="s">
        <v>134</v>
      </c>
      <c r="D449" s="72">
        <v>15315</v>
      </c>
      <c r="E449" s="73">
        <v>9299</v>
      </c>
      <c r="F449" s="74"/>
      <c r="G449" s="75">
        <f t="shared" si="101"/>
        <v>2883</v>
      </c>
      <c r="H449" s="74"/>
      <c r="I449" s="74">
        <v>2883</v>
      </c>
      <c r="J449" s="75">
        <f t="shared" si="102"/>
        <v>0</v>
      </c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5">
        <f t="shared" si="85"/>
        <v>0</v>
      </c>
      <c r="AA449" s="74"/>
      <c r="AB449" s="74"/>
    </row>
    <row r="450" spans="1:28" ht="38.25" hidden="1" x14ac:dyDescent="0.2">
      <c r="A450" s="14" t="s">
        <v>412</v>
      </c>
      <c r="B450" s="15" t="s">
        <v>196</v>
      </c>
      <c r="C450" s="15" t="s">
        <v>134</v>
      </c>
      <c r="D450" s="72">
        <v>12433.7</v>
      </c>
      <c r="E450" s="73">
        <v>13919.6</v>
      </c>
      <c r="F450" s="74"/>
      <c r="G450" s="75">
        <f t="shared" si="101"/>
        <v>14755.2</v>
      </c>
      <c r="H450" s="74"/>
      <c r="I450" s="74">
        <v>14755.2</v>
      </c>
      <c r="J450" s="75">
        <f t="shared" si="102"/>
        <v>12665</v>
      </c>
      <c r="K450" s="74"/>
      <c r="L450" s="74"/>
      <c r="M450" s="74"/>
      <c r="N450" s="74"/>
      <c r="O450" s="74"/>
      <c r="P450" s="74"/>
      <c r="Q450" s="74"/>
      <c r="R450" s="74"/>
      <c r="S450" s="74"/>
      <c r="T450" s="74">
        <v>12665</v>
      </c>
      <c r="U450" s="74"/>
      <c r="V450" s="74"/>
      <c r="W450" s="74"/>
      <c r="X450" s="74"/>
      <c r="Y450" s="74"/>
      <c r="Z450" s="75">
        <f t="shared" si="85"/>
        <v>12665</v>
      </c>
      <c r="AA450" s="74"/>
      <c r="AB450" s="74">
        <v>12665</v>
      </c>
    </row>
    <row r="451" spans="1:28" ht="41.25" hidden="1" customHeight="1" x14ac:dyDescent="0.2">
      <c r="A451" s="14" t="s">
        <v>413</v>
      </c>
      <c r="B451" s="15" t="s">
        <v>196</v>
      </c>
      <c r="C451" s="15" t="s">
        <v>134</v>
      </c>
      <c r="D451" s="73">
        <f>SUM(D452+D453)</f>
        <v>11359.6</v>
      </c>
      <c r="E451" s="73">
        <f>SUM(E452+E453)</f>
        <v>14258.4</v>
      </c>
      <c r="F451" s="73">
        <f>SUM(F452+F453)</f>
        <v>0</v>
      </c>
      <c r="G451" s="75">
        <f t="shared" si="101"/>
        <v>14258.4</v>
      </c>
      <c r="H451" s="73">
        <f>SUM(H452+H453)</f>
        <v>0</v>
      </c>
      <c r="I451" s="73">
        <v>14258.4</v>
      </c>
      <c r="J451" s="101">
        <f>SUM(J452+J453)</f>
        <v>18634.3</v>
      </c>
      <c r="K451" s="73">
        <f>SUM(K452+K453)</f>
        <v>0</v>
      </c>
      <c r="L451" s="73"/>
      <c r="M451" s="73"/>
      <c r="N451" s="73"/>
      <c r="O451" s="73"/>
      <c r="P451" s="73"/>
      <c r="Q451" s="73"/>
      <c r="R451" s="73"/>
      <c r="S451" s="73"/>
      <c r="T451" s="73">
        <f>SUM(T452+T453)</f>
        <v>18634.3</v>
      </c>
      <c r="U451" s="73"/>
      <c r="V451" s="73"/>
      <c r="W451" s="73"/>
      <c r="X451" s="73"/>
      <c r="Y451" s="73"/>
      <c r="Z451" s="75">
        <f t="shared" si="85"/>
        <v>18634.3</v>
      </c>
      <c r="AA451" s="73">
        <f>SUM(AA452+AA453)</f>
        <v>0</v>
      </c>
      <c r="AB451" s="73">
        <f>SUM(AB452+AB453)</f>
        <v>18634.3</v>
      </c>
    </row>
    <row r="452" spans="1:28" hidden="1" x14ac:dyDescent="0.2">
      <c r="A452" s="14" t="s">
        <v>260</v>
      </c>
      <c r="B452" s="15" t="s">
        <v>196</v>
      </c>
      <c r="C452" s="15" t="s">
        <v>134</v>
      </c>
      <c r="D452" s="72">
        <v>11359.6</v>
      </c>
      <c r="E452" s="73">
        <v>12279</v>
      </c>
      <c r="F452" s="74"/>
      <c r="G452" s="75">
        <f t="shared" si="101"/>
        <v>0</v>
      </c>
      <c r="H452" s="74"/>
      <c r="I452" s="74"/>
      <c r="J452" s="75">
        <f t="shared" si="102"/>
        <v>18634.3</v>
      </c>
      <c r="K452" s="74"/>
      <c r="L452" s="74"/>
      <c r="M452" s="74"/>
      <c r="N452" s="74"/>
      <c r="O452" s="74"/>
      <c r="P452" s="74"/>
      <c r="Q452" s="74"/>
      <c r="R452" s="74"/>
      <c r="S452" s="74"/>
      <c r="T452" s="74">
        <v>18634.3</v>
      </c>
      <c r="U452" s="74"/>
      <c r="V452" s="74"/>
      <c r="W452" s="74"/>
      <c r="X452" s="74"/>
      <c r="Y452" s="74"/>
      <c r="Z452" s="75">
        <f t="shared" si="85"/>
        <v>18634.3</v>
      </c>
      <c r="AA452" s="74"/>
      <c r="AB452" s="74">
        <v>18634.3</v>
      </c>
    </row>
    <row r="453" spans="1:28" hidden="1" x14ac:dyDescent="0.2">
      <c r="A453" s="14" t="s">
        <v>261</v>
      </c>
      <c r="B453" s="15" t="s">
        <v>196</v>
      </c>
      <c r="C453" s="15" t="s">
        <v>134</v>
      </c>
      <c r="D453" s="72"/>
      <c r="E453" s="73">
        <v>1979.4</v>
      </c>
      <c r="F453" s="74"/>
      <c r="G453" s="75">
        <f t="shared" si="101"/>
        <v>0</v>
      </c>
      <c r="H453" s="74"/>
      <c r="I453" s="74"/>
      <c r="J453" s="75">
        <f t="shared" si="102"/>
        <v>0</v>
      </c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5">
        <f t="shared" si="85"/>
        <v>0</v>
      </c>
      <c r="AA453" s="74"/>
      <c r="AB453" s="74"/>
    </row>
    <row r="454" spans="1:28" hidden="1" x14ac:dyDescent="0.2">
      <c r="A454" s="40" t="s">
        <v>53</v>
      </c>
      <c r="B454" s="43" t="s">
        <v>196</v>
      </c>
      <c r="C454" s="43" t="s">
        <v>134</v>
      </c>
      <c r="D454" s="72">
        <v>10</v>
      </c>
      <c r="E454" s="73"/>
      <c r="F454" s="74"/>
      <c r="G454" s="75">
        <f t="shared" si="101"/>
        <v>0</v>
      </c>
      <c r="H454" s="74"/>
      <c r="I454" s="74"/>
      <c r="J454" s="75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5">
        <f t="shared" si="85"/>
        <v>0</v>
      </c>
      <c r="AA454" s="74"/>
      <c r="AB454" s="74"/>
    </row>
    <row r="455" spans="1:28" ht="38.25" hidden="1" x14ac:dyDescent="0.2">
      <c r="A455" s="40" t="s">
        <v>54</v>
      </c>
      <c r="B455" s="43" t="s">
        <v>196</v>
      </c>
      <c r="C455" s="43" t="s">
        <v>134</v>
      </c>
      <c r="D455" s="72">
        <v>500</v>
      </c>
      <c r="E455" s="73"/>
      <c r="F455" s="74"/>
      <c r="G455" s="75">
        <f t="shared" si="101"/>
        <v>0</v>
      </c>
      <c r="H455" s="74"/>
      <c r="I455" s="74"/>
      <c r="J455" s="75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5">
        <f t="shared" si="85"/>
        <v>0</v>
      </c>
      <c r="AA455" s="74"/>
      <c r="AB455" s="74"/>
    </row>
    <row r="456" spans="1:28" ht="25.5" hidden="1" x14ac:dyDescent="0.2">
      <c r="A456" s="40" t="s">
        <v>55</v>
      </c>
      <c r="B456" s="43" t="s">
        <v>196</v>
      </c>
      <c r="C456" s="43" t="s">
        <v>134</v>
      </c>
      <c r="D456" s="72">
        <v>306</v>
      </c>
      <c r="E456" s="73">
        <v>730.1</v>
      </c>
      <c r="F456" s="74"/>
      <c r="G456" s="75">
        <f t="shared" si="101"/>
        <v>0</v>
      </c>
      <c r="H456" s="74"/>
      <c r="I456" s="74"/>
      <c r="J456" s="75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5">
        <f t="shared" si="85"/>
        <v>0</v>
      </c>
      <c r="AA456" s="74"/>
      <c r="AB456" s="74"/>
    </row>
    <row r="457" spans="1:28" ht="38.25" hidden="1" x14ac:dyDescent="0.2">
      <c r="A457" s="14" t="s">
        <v>262</v>
      </c>
      <c r="B457" s="15" t="s">
        <v>196</v>
      </c>
      <c r="C457" s="15" t="s">
        <v>134</v>
      </c>
      <c r="D457" s="72"/>
      <c r="E457" s="73">
        <v>0</v>
      </c>
      <c r="F457" s="74"/>
      <c r="G457" s="75">
        <f t="shared" si="101"/>
        <v>34571.5</v>
      </c>
      <c r="H457" s="74">
        <v>3458</v>
      </c>
      <c r="I457" s="74">
        <v>31113.5</v>
      </c>
      <c r="J457" s="75">
        <f t="shared" si="102"/>
        <v>0</v>
      </c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5">
        <f t="shared" ref="Z457:Z497" si="106">SUM(AA457:AB457)</f>
        <v>0</v>
      </c>
      <c r="AA457" s="74"/>
      <c r="AB457" s="74"/>
    </row>
    <row r="458" spans="1:28" ht="64.5" hidden="1" customHeight="1" collapsed="1" x14ac:dyDescent="0.2">
      <c r="A458" s="14" t="s">
        <v>414</v>
      </c>
      <c r="B458" s="15" t="s">
        <v>196</v>
      </c>
      <c r="C458" s="15" t="s">
        <v>134</v>
      </c>
      <c r="D458" s="73">
        <f>SUM(D459:D466)</f>
        <v>7266</v>
      </c>
      <c r="E458" s="73">
        <f>SUM(E459:E466)</f>
        <v>9463</v>
      </c>
      <c r="F458" s="73">
        <f>SUM(F459:F466)</f>
        <v>0</v>
      </c>
      <c r="G458" s="101">
        <f>SUM(G459:G466)</f>
        <v>0</v>
      </c>
      <c r="H458" s="73">
        <f>SUM(H459:H466)</f>
        <v>0</v>
      </c>
      <c r="I458" s="73">
        <v>9692</v>
      </c>
      <c r="J458" s="101">
        <f>SUM(J459:J466)</f>
        <v>9475</v>
      </c>
      <c r="K458" s="73">
        <f>SUM(K459:K466)</f>
        <v>0</v>
      </c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>
        <f>SUM(Y459:Y466)</f>
        <v>9475</v>
      </c>
      <c r="Z458" s="75">
        <f t="shared" si="106"/>
        <v>0</v>
      </c>
      <c r="AA458" s="73">
        <f>SUM(AA459:AA466)</f>
        <v>0</v>
      </c>
      <c r="AB458" s="73"/>
    </row>
    <row r="459" spans="1:28" hidden="1" outlineLevel="1" x14ac:dyDescent="0.2">
      <c r="A459" s="14" t="s">
        <v>263</v>
      </c>
      <c r="B459" s="15" t="s">
        <v>196</v>
      </c>
      <c r="C459" s="15" t="s">
        <v>134</v>
      </c>
      <c r="D459" s="72">
        <v>1990.6</v>
      </c>
      <c r="E459" s="73">
        <v>2400</v>
      </c>
      <c r="F459" s="74"/>
      <c r="G459" s="75">
        <f t="shared" si="101"/>
        <v>0</v>
      </c>
      <c r="H459" s="74"/>
      <c r="I459" s="74"/>
      <c r="J459" s="75">
        <f t="shared" si="102"/>
        <v>2984.6</v>
      </c>
      <c r="K459" s="74"/>
      <c r="L459" s="74"/>
      <c r="M459" s="74"/>
      <c r="N459" s="74"/>
      <c r="O459" s="74"/>
      <c r="P459" s="74"/>
      <c r="Q459" s="74"/>
      <c r="R459" s="74"/>
      <c r="S459" s="74"/>
      <c r="T459" s="74">
        <v>2984.6</v>
      </c>
      <c r="U459" s="74"/>
      <c r="V459" s="74"/>
      <c r="W459" s="74"/>
      <c r="X459" s="74"/>
      <c r="Y459" s="74">
        <v>2984.6</v>
      </c>
      <c r="Z459" s="75">
        <f t="shared" si="106"/>
        <v>2984.6</v>
      </c>
      <c r="AA459" s="74"/>
      <c r="AB459" s="74">
        <v>2984.6</v>
      </c>
    </row>
    <row r="460" spans="1:28" hidden="1" outlineLevel="1" x14ac:dyDescent="0.2">
      <c r="A460" s="14" t="s">
        <v>264</v>
      </c>
      <c r="B460" s="15" t="s">
        <v>196</v>
      </c>
      <c r="C460" s="15" t="s">
        <v>134</v>
      </c>
      <c r="D460" s="72">
        <v>612.4</v>
      </c>
      <c r="E460" s="73">
        <v>800</v>
      </c>
      <c r="F460" s="74"/>
      <c r="G460" s="75">
        <f t="shared" si="101"/>
        <v>0</v>
      </c>
      <c r="H460" s="74"/>
      <c r="I460" s="74"/>
      <c r="J460" s="75">
        <f t="shared" si="102"/>
        <v>994.9</v>
      </c>
      <c r="K460" s="74"/>
      <c r="L460" s="74"/>
      <c r="M460" s="74"/>
      <c r="N460" s="74"/>
      <c r="O460" s="74"/>
      <c r="P460" s="74"/>
      <c r="Q460" s="74"/>
      <c r="R460" s="74"/>
      <c r="S460" s="74"/>
      <c r="T460" s="74">
        <v>994.9</v>
      </c>
      <c r="U460" s="74"/>
      <c r="V460" s="74"/>
      <c r="W460" s="74"/>
      <c r="X460" s="74"/>
      <c r="Y460" s="74">
        <v>994.9</v>
      </c>
      <c r="Z460" s="75">
        <f t="shared" si="106"/>
        <v>994.9</v>
      </c>
      <c r="AA460" s="74"/>
      <c r="AB460" s="74">
        <v>994.9</v>
      </c>
    </row>
    <row r="461" spans="1:28" hidden="1" outlineLevel="1" x14ac:dyDescent="0.2">
      <c r="A461" s="14" t="s">
        <v>265</v>
      </c>
      <c r="B461" s="15" t="s">
        <v>196</v>
      </c>
      <c r="C461" s="15" t="s">
        <v>134</v>
      </c>
      <c r="D461" s="72">
        <v>1709.7</v>
      </c>
      <c r="E461" s="73">
        <v>2248</v>
      </c>
      <c r="F461" s="74"/>
      <c r="G461" s="75">
        <f t="shared" si="101"/>
        <v>0</v>
      </c>
      <c r="H461" s="74"/>
      <c r="I461" s="74"/>
      <c r="J461" s="75">
        <f t="shared" si="102"/>
        <v>1563.4</v>
      </c>
      <c r="K461" s="74"/>
      <c r="L461" s="74"/>
      <c r="M461" s="74"/>
      <c r="N461" s="74"/>
      <c r="O461" s="74"/>
      <c r="P461" s="74"/>
      <c r="Q461" s="74"/>
      <c r="R461" s="74"/>
      <c r="S461" s="74"/>
      <c r="T461" s="74">
        <v>1563.4</v>
      </c>
      <c r="U461" s="74"/>
      <c r="V461" s="74"/>
      <c r="W461" s="74"/>
      <c r="X461" s="74"/>
      <c r="Y461" s="74">
        <v>1563.4</v>
      </c>
      <c r="Z461" s="75">
        <f t="shared" si="106"/>
        <v>1563.4</v>
      </c>
      <c r="AA461" s="74"/>
      <c r="AB461" s="74">
        <v>1563.4</v>
      </c>
    </row>
    <row r="462" spans="1:28" hidden="1" outlineLevel="1" x14ac:dyDescent="0.2">
      <c r="A462" s="14" t="s">
        <v>266</v>
      </c>
      <c r="B462" s="15" t="s">
        <v>196</v>
      </c>
      <c r="C462" s="15" t="s">
        <v>134</v>
      </c>
      <c r="D462" s="72">
        <v>1625.6</v>
      </c>
      <c r="E462" s="73">
        <v>2300</v>
      </c>
      <c r="F462" s="74"/>
      <c r="G462" s="75">
        <f t="shared" si="101"/>
        <v>0</v>
      </c>
      <c r="H462" s="74"/>
      <c r="I462" s="74"/>
      <c r="J462" s="75">
        <f t="shared" si="102"/>
        <v>1705.5</v>
      </c>
      <c r="K462" s="74"/>
      <c r="L462" s="74"/>
      <c r="M462" s="74"/>
      <c r="N462" s="74"/>
      <c r="O462" s="74"/>
      <c r="P462" s="74"/>
      <c r="Q462" s="74"/>
      <c r="R462" s="74"/>
      <c r="S462" s="74"/>
      <c r="T462" s="74">
        <v>1705.5</v>
      </c>
      <c r="U462" s="74"/>
      <c r="V462" s="74"/>
      <c r="W462" s="74"/>
      <c r="X462" s="74"/>
      <c r="Y462" s="74">
        <v>1705.5</v>
      </c>
      <c r="Z462" s="75">
        <f t="shared" si="106"/>
        <v>1705.5</v>
      </c>
      <c r="AA462" s="74"/>
      <c r="AB462" s="74">
        <v>1705.5</v>
      </c>
    </row>
    <row r="463" spans="1:28" hidden="1" outlineLevel="1" x14ac:dyDescent="0.2">
      <c r="A463" s="14" t="s">
        <v>267</v>
      </c>
      <c r="B463" s="15" t="s">
        <v>196</v>
      </c>
      <c r="C463" s="15" t="s">
        <v>134</v>
      </c>
      <c r="D463" s="72">
        <v>576.6</v>
      </c>
      <c r="E463" s="73">
        <v>750</v>
      </c>
      <c r="F463" s="74"/>
      <c r="G463" s="75">
        <f t="shared" si="101"/>
        <v>0</v>
      </c>
      <c r="H463" s="74"/>
      <c r="I463" s="74"/>
      <c r="J463" s="75">
        <f t="shared" si="102"/>
        <v>758</v>
      </c>
      <c r="K463" s="74"/>
      <c r="L463" s="74"/>
      <c r="M463" s="74"/>
      <c r="N463" s="74"/>
      <c r="O463" s="74"/>
      <c r="P463" s="74"/>
      <c r="Q463" s="74"/>
      <c r="R463" s="74"/>
      <c r="S463" s="74"/>
      <c r="T463" s="74">
        <v>758</v>
      </c>
      <c r="U463" s="74"/>
      <c r="V463" s="74"/>
      <c r="W463" s="74"/>
      <c r="X463" s="74"/>
      <c r="Y463" s="74">
        <v>758</v>
      </c>
      <c r="Z463" s="75">
        <f t="shared" si="106"/>
        <v>758</v>
      </c>
      <c r="AA463" s="74"/>
      <c r="AB463" s="74">
        <v>758</v>
      </c>
    </row>
    <row r="464" spans="1:28" hidden="1" outlineLevel="1" x14ac:dyDescent="0.2">
      <c r="A464" s="14" t="s">
        <v>268</v>
      </c>
      <c r="B464" s="15" t="s">
        <v>196</v>
      </c>
      <c r="C464" s="15" t="s">
        <v>134</v>
      </c>
      <c r="D464" s="72">
        <v>196.6</v>
      </c>
      <c r="E464" s="73">
        <v>250</v>
      </c>
      <c r="F464" s="74"/>
      <c r="G464" s="75">
        <f t="shared" si="101"/>
        <v>0</v>
      </c>
      <c r="H464" s="74"/>
      <c r="I464" s="74"/>
      <c r="J464" s="75">
        <f t="shared" si="102"/>
        <v>236.9</v>
      </c>
      <c r="K464" s="74"/>
      <c r="L464" s="74"/>
      <c r="M464" s="74"/>
      <c r="N464" s="74"/>
      <c r="O464" s="74"/>
      <c r="P464" s="74"/>
      <c r="Q464" s="74"/>
      <c r="R464" s="74"/>
      <c r="S464" s="74"/>
      <c r="T464" s="74">
        <v>236.9</v>
      </c>
      <c r="U464" s="74"/>
      <c r="V464" s="74"/>
      <c r="W464" s="74"/>
      <c r="X464" s="74"/>
      <c r="Y464" s="74">
        <v>236.9</v>
      </c>
      <c r="Z464" s="75">
        <f t="shared" si="106"/>
        <v>236.9</v>
      </c>
      <c r="AA464" s="74"/>
      <c r="AB464" s="74">
        <v>236.9</v>
      </c>
    </row>
    <row r="465" spans="1:28" hidden="1" outlineLevel="1" x14ac:dyDescent="0.2">
      <c r="A465" s="14" t="s">
        <v>269</v>
      </c>
      <c r="B465" s="15" t="s">
        <v>196</v>
      </c>
      <c r="C465" s="15" t="s">
        <v>134</v>
      </c>
      <c r="D465" s="72">
        <v>174.8</v>
      </c>
      <c r="E465" s="73">
        <v>330</v>
      </c>
      <c r="F465" s="74"/>
      <c r="G465" s="75">
        <f t="shared" si="101"/>
        <v>0</v>
      </c>
      <c r="H465" s="74"/>
      <c r="I465" s="74"/>
      <c r="J465" s="75">
        <f t="shared" si="102"/>
        <v>331.6</v>
      </c>
      <c r="K465" s="74"/>
      <c r="L465" s="74"/>
      <c r="M465" s="74"/>
      <c r="N465" s="74"/>
      <c r="O465" s="74"/>
      <c r="P465" s="74"/>
      <c r="Q465" s="74"/>
      <c r="R465" s="74"/>
      <c r="S465" s="74"/>
      <c r="T465" s="74">
        <v>331.6</v>
      </c>
      <c r="U465" s="74"/>
      <c r="V465" s="74"/>
      <c r="W465" s="74"/>
      <c r="X465" s="74"/>
      <c r="Y465" s="74">
        <v>331.6</v>
      </c>
      <c r="Z465" s="75">
        <f t="shared" si="106"/>
        <v>331.6</v>
      </c>
      <c r="AA465" s="74"/>
      <c r="AB465" s="74">
        <v>331.6</v>
      </c>
    </row>
    <row r="466" spans="1:28" hidden="1" outlineLevel="1" x14ac:dyDescent="0.2">
      <c r="A466" s="14" t="s">
        <v>270</v>
      </c>
      <c r="B466" s="15" t="s">
        <v>196</v>
      </c>
      <c r="C466" s="15" t="s">
        <v>134</v>
      </c>
      <c r="D466" s="72">
        <v>379.7</v>
      </c>
      <c r="E466" s="73">
        <v>385</v>
      </c>
      <c r="F466" s="74"/>
      <c r="G466" s="75">
        <f t="shared" si="101"/>
        <v>0</v>
      </c>
      <c r="H466" s="74"/>
      <c r="I466" s="74"/>
      <c r="J466" s="75">
        <f t="shared" si="102"/>
        <v>900.1</v>
      </c>
      <c r="K466" s="74"/>
      <c r="L466" s="74"/>
      <c r="M466" s="74"/>
      <c r="N466" s="74"/>
      <c r="O466" s="74"/>
      <c r="P466" s="74"/>
      <c r="Q466" s="74"/>
      <c r="R466" s="74"/>
      <c r="S466" s="74"/>
      <c r="T466" s="74">
        <v>900.1</v>
      </c>
      <c r="U466" s="74"/>
      <c r="V466" s="74"/>
      <c r="W466" s="74"/>
      <c r="X466" s="74"/>
      <c r="Y466" s="74">
        <v>900.1</v>
      </c>
      <c r="Z466" s="75">
        <f t="shared" si="106"/>
        <v>900.1</v>
      </c>
      <c r="AA466" s="74"/>
      <c r="AB466" s="74">
        <v>900.1</v>
      </c>
    </row>
    <row r="467" spans="1:28" s="18" customFormat="1" ht="18.75" hidden="1" customHeight="1" collapsed="1" x14ac:dyDescent="0.2">
      <c r="A467" s="25" t="s">
        <v>415</v>
      </c>
      <c r="B467" s="17" t="s">
        <v>196</v>
      </c>
      <c r="C467" s="24" t="s">
        <v>137</v>
      </c>
      <c r="D467" s="91">
        <f t="shared" ref="D467:K467" si="107">SUM(D468+D469+D472)</f>
        <v>67656.800000000003</v>
      </c>
      <c r="E467" s="91">
        <f t="shared" si="107"/>
        <v>86694.1</v>
      </c>
      <c r="F467" s="91">
        <f t="shared" si="107"/>
        <v>0</v>
      </c>
      <c r="G467" s="92">
        <f t="shared" si="107"/>
        <v>88718.8</v>
      </c>
      <c r="H467" s="91">
        <f t="shared" si="107"/>
        <v>0</v>
      </c>
      <c r="I467" s="91">
        <f t="shared" si="107"/>
        <v>88718.8</v>
      </c>
      <c r="J467" s="92">
        <f>SUM(J468+J469+J472+J470+J471)</f>
        <v>86617.2</v>
      </c>
      <c r="K467" s="91">
        <f t="shared" si="107"/>
        <v>0</v>
      </c>
      <c r="L467" s="91"/>
      <c r="M467" s="91"/>
      <c r="N467" s="91"/>
      <c r="O467" s="91"/>
      <c r="P467" s="91"/>
      <c r="Q467" s="91"/>
      <c r="R467" s="91"/>
      <c r="S467" s="91"/>
      <c r="T467" s="91">
        <f>SUM(T468+T469+T470+T471+T472)</f>
        <v>86617.2</v>
      </c>
      <c r="U467" s="91"/>
      <c r="V467" s="91"/>
      <c r="W467" s="91"/>
      <c r="X467" s="91"/>
      <c r="Y467" s="91"/>
      <c r="Z467" s="75">
        <f t="shared" si="106"/>
        <v>86617.2</v>
      </c>
      <c r="AA467" s="91">
        <f>SUM(AA468+AA469+AA470+AA471+AA472)</f>
        <v>0</v>
      </c>
      <c r="AB467" s="91">
        <f>SUM(AB468+AB469+AB470+AB471+AB472)</f>
        <v>86617.2</v>
      </c>
    </row>
    <row r="468" spans="1:28" ht="38.25" hidden="1" x14ac:dyDescent="0.2">
      <c r="A468" s="14" t="s">
        <v>271</v>
      </c>
      <c r="B468" s="15" t="s">
        <v>196</v>
      </c>
      <c r="C468" s="20" t="s">
        <v>137</v>
      </c>
      <c r="D468" s="76">
        <v>464.8</v>
      </c>
      <c r="E468" s="73">
        <v>928.2</v>
      </c>
      <c r="F468" s="74"/>
      <c r="G468" s="75">
        <f t="shared" si="101"/>
        <v>685.2</v>
      </c>
      <c r="H468" s="74"/>
      <c r="I468" s="74">
        <v>685.2</v>
      </c>
      <c r="J468" s="75">
        <f t="shared" si="102"/>
        <v>685.2</v>
      </c>
      <c r="K468" s="74"/>
      <c r="L468" s="74"/>
      <c r="M468" s="74"/>
      <c r="N468" s="74"/>
      <c r="O468" s="74"/>
      <c r="P468" s="74"/>
      <c r="Q468" s="74"/>
      <c r="R468" s="74"/>
      <c r="S468" s="74"/>
      <c r="T468" s="74">
        <v>685.2</v>
      </c>
      <c r="U468" s="74"/>
      <c r="V468" s="74"/>
      <c r="W468" s="74"/>
      <c r="X468" s="74"/>
      <c r="Y468" s="74"/>
      <c r="Z468" s="75">
        <f t="shared" si="106"/>
        <v>685.2</v>
      </c>
      <c r="AA468" s="74"/>
      <c r="AB468" s="74">
        <v>685.2</v>
      </c>
    </row>
    <row r="469" spans="1:28" ht="51" hidden="1" x14ac:dyDescent="0.2">
      <c r="A469" s="14" t="s">
        <v>272</v>
      </c>
      <c r="B469" s="15" t="s">
        <v>196</v>
      </c>
      <c r="C469" s="20" t="s">
        <v>137</v>
      </c>
      <c r="D469" s="76">
        <v>54718</v>
      </c>
      <c r="E469" s="73">
        <v>63765.9</v>
      </c>
      <c r="F469" s="74"/>
      <c r="G469" s="75">
        <f t="shared" si="101"/>
        <v>66032.600000000006</v>
      </c>
      <c r="H469" s="74"/>
      <c r="I469" s="74">
        <v>66032.600000000006</v>
      </c>
      <c r="J469" s="75">
        <f t="shared" si="102"/>
        <v>64898</v>
      </c>
      <c r="K469" s="74"/>
      <c r="L469" s="74"/>
      <c r="M469" s="74"/>
      <c r="N469" s="74"/>
      <c r="O469" s="74"/>
      <c r="P469" s="74"/>
      <c r="Q469" s="74"/>
      <c r="R469" s="74"/>
      <c r="S469" s="74"/>
      <c r="T469" s="74">
        <v>64898</v>
      </c>
      <c r="U469" s="74"/>
      <c r="V469" s="74"/>
      <c r="W469" s="74"/>
      <c r="X469" s="74"/>
      <c r="Y469" s="74"/>
      <c r="Z469" s="75">
        <f t="shared" si="106"/>
        <v>64898</v>
      </c>
      <c r="AA469" s="74"/>
      <c r="AB469" s="74">
        <v>64898</v>
      </c>
    </row>
    <row r="470" spans="1:28" ht="51" hidden="1" x14ac:dyDescent="0.2">
      <c r="A470" s="14" t="s">
        <v>411</v>
      </c>
      <c r="B470" s="15" t="s">
        <v>196</v>
      </c>
      <c r="C470" s="15" t="s">
        <v>137</v>
      </c>
      <c r="D470" s="72"/>
      <c r="E470" s="73"/>
      <c r="F470" s="74"/>
      <c r="G470" s="75">
        <f>SUM(I470+H470)</f>
        <v>0</v>
      </c>
      <c r="H470" s="74"/>
      <c r="I470" s="74"/>
      <c r="J470" s="75">
        <f>SUM(K470+T470)</f>
        <v>6600</v>
      </c>
      <c r="K470" s="74"/>
      <c r="L470" s="74"/>
      <c r="M470" s="74"/>
      <c r="N470" s="74"/>
      <c r="O470" s="74"/>
      <c r="P470" s="74"/>
      <c r="Q470" s="74"/>
      <c r="R470" s="74"/>
      <c r="S470" s="74"/>
      <c r="T470" s="74">
        <v>6600</v>
      </c>
      <c r="U470" s="74"/>
      <c r="V470" s="74"/>
      <c r="W470" s="74"/>
      <c r="X470" s="74"/>
      <c r="Y470" s="74"/>
      <c r="Z470" s="75">
        <f t="shared" si="106"/>
        <v>6600</v>
      </c>
      <c r="AA470" s="74"/>
      <c r="AB470" s="74">
        <v>6600</v>
      </c>
    </row>
    <row r="471" spans="1:28" ht="38.25" hidden="1" x14ac:dyDescent="0.2">
      <c r="A471" s="14" t="s">
        <v>90</v>
      </c>
      <c r="B471" s="15" t="s">
        <v>196</v>
      </c>
      <c r="C471" s="15" t="s">
        <v>137</v>
      </c>
      <c r="D471" s="72"/>
      <c r="E471" s="73"/>
      <c r="F471" s="74"/>
      <c r="G471" s="75"/>
      <c r="H471" s="74"/>
      <c r="I471" s="74"/>
      <c r="J471" s="75">
        <f>SUM(K471+T471)</f>
        <v>98</v>
      </c>
      <c r="K471" s="74"/>
      <c r="L471" s="74"/>
      <c r="M471" s="74"/>
      <c r="N471" s="74"/>
      <c r="O471" s="74"/>
      <c r="P471" s="74"/>
      <c r="Q471" s="74"/>
      <c r="R471" s="74"/>
      <c r="S471" s="74"/>
      <c r="T471" s="74">
        <v>98</v>
      </c>
      <c r="U471" s="74"/>
      <c r="V471" s="74"/>
      <c r="W471" s="74"/>
      <c r="X471" s="74"/>
      <c r="Y471" s="74"/>
      <c r="Z471" s="75">
        <f t="shared" si="106"/>
        <v>98</v>
      </c>
      <c r="AA471" s="74"/>
      <c r="AB471" s="74">
        <v>98</v>
      </c>
    </row>
    <row r="472" spans="1:28" ht="63.75" hidden="1" x14ac:dyDescent="0.2">
      <c r="A472" s="14" t="s">
        <v>45</v>
      </c>
      <c r="B472" s="15" t="s">
        <v>196</v>
      </c>
      <c r="C472" s="20" t="s">
        <v>137</v>
      </c>
      <c r="D472" s="76">
        <v>12474</v>
      </c>
      <c r="E472" s="73">
        <v>22000</v>
      </c>
      <c r="F472" s="74"/>
      <c r="G472" s="75">
        <f t="shared" si="101"/>
        <v>22001</v>
      </c>
      <c r="H472" s="74"/>
      <c r="I472" s="74">
        <v>22001</v>
      </c>
      <c r="J472" s="75">
        <f t="shared" si="102"/>
        <v>14336</v>
      </c>
      <c r="K472" s="74"/>
      <c r="L472" s="74"/>
      <c r="M472" s="74"/>
      <c r="N472" s="74"/>
      <c r="O472" s="74"/>
      <c r="P472" s="74"/>
      <c r="Q472" s="74"/>
      <c r="R472" s="74"/>
      <c r="S472" s="74"/>
      <c r="T472" s="74">
        <v>14336</v>
      </c>
      <c r="U472" s="74"/>
      <c r="V472" s="74"/>
      <c r="W472" s="74"/>
      <c r="X472" s="74"/>
      <c r="Y472" s="74"/>
      <c r="Z472" s="75">
        <f t="shared" si="106"/>
        <v>14336</v>
      </c>
      <c r="AA472" s="74"/>
      <c r="AB472" s="74">
        <v>14336</v>
      </c>
    </row>
    <row r="473" spans="1:28" s="18" customFormat="1" ht="17.25" hidden="1" customHeight="1" x14ac:dyDescent="0.2">
      <c r="A473" s="16" t="s">
        <v>273</v>
      </c>
      <c r="B473" s="17" t="s">
        <v>196</v>
      </c>
      <c r="C473" s="24" t="s">
        <v>141</v>
      </c>
      <c r="D473" s="105">
        <f t="shared" ref="D473:K473" si="108">SUM(D474)</f>
        <v>8927.5</v>
      </c>
      <c r="E473" s="105">
        <f t="shared" si="108"/>
        <v>11209</v>
      </c>
      <c r="F473" s="105">
        <f t="shared" si="108"/>
        <v>0</v>
      </c>
      <c r="G473" s="106">
        <f t="shared" si="108"/>
        <v>11209</v>
      </c>
      <c r="H473" s="105">
        <f t="shared" si="108"/>
        <v>0</v>
      </c>
      <c r="I473" s="105">
        <f t="shared" si="108"/>
        <v>11209</v>
      </c>
      <c r="J473" s="106">
        <f t="shared" si="108"/>
        <v>14226</v>
      </c>
      <c r="K473" s="105">
        <f t="shared" si="108"/>
        <v>0</v>
      </c>
      <c r="L473" s="105"/>
      <c r="M473" s="105"/>
      <c r="N473" s="105"/>
      <c r="O473" s="105"/>
      <c r="P473" s="105"/>
      <c r="Q473" s="105"/>
      <c r="R473" s="105"/>
      <c r="S473" s="105"/>
      <c r="T473" s="105">
        <f>SUM(T474)</f>
        <v>14226</v>
      </c>
      <c r="U473" s="105"/>
      <c r="V473" s="105"/>
      <c r="W473" s="105"/>
      <c r="X473" s="105"/>
      <c r="Y473" s="105"/>
      <c r="Z473" s="75">
        <f t="shared" si="106"/>
        <v>14226</v>
      </c>
      <c r="AA473" s="105">
        <f>SUM(AA474)</f>
        <v>0</v>
      </c>
      <c r="AB473" s="105">
        <f>SUM(AB474)</f>
        <v>14226</v>
      </c>
    </row>
    <row r="474" spans="1:28" ht="25.5" hidden="1" x14ac:dyDescent="0.2">
      <c r="A474" s="14" t="s">
        <v>459</v>
      </c>
      <c r="B474" s="15" t="s">
        <v>196</v>
      </c>
      <c r="C474" s="20" t="s">
        <v>141</v>
      </c>
      <c r="D474" s="76">
        <v>8927.5</v>
      </c>
      <c r="E474" s="73">
        <v>11209</v>
      </c>
      <c r="F474" s="74"/>
      <c r="G474" s="75">
        <f t="shared" si="101"/>
        <v>11209</v>
      </c>
      <c r="H474" s="74"/>
      <c r="I474" s="74">
        <v>11209</v>
      </c>
      <c r="J474" s="75">
        <f t="shared" si="102"/>
        <v>14226</v>
      </c>
      <c r="K474" s="74"/>
      <c r="L474" s="74"/>
      <c r="M474" s="74"/>
      <c r="N474" s="74"/>
      <c r="O474" s="74"/>
      <c r="P474" s="74"/>
      <c r="Q474" s="74"/>
      <c r="R474" s="74"/>
      <c r="S474" s="74"/>
      <c r="T474" s="74">
        <v>14226</v>
      </c>
      <c r="U474" s="74"/>
      <c r="V474" s="74"/>
      <c r="W474" s="74"/>
      <c r="X474" s="74"/>
      <c r="Y474" s="74"/>
      <c r="Z474" s="75">
        <f t="shared" si="106"/>
        <v>14226</v>
      </c>
      <c r="AA474" s="74"/>
      <c r="AB474" s="74">
        <v>14226</v>
      </c>
    </row>
    <row r="475" spans="1:28" s="35" customFormat="1" ht="18.75" hidden="1" customHeight="1" x14ac:dyDescent="0.2">
      <c r="A475" s="33" t="s">
        <v>274</v>
      </c>
      <c r="B475" s="36" t="s">
        <v>147</v>
      </c>
      <c r="C475" s="34" t="s">
        <v>131</v>
      </c>
      <c r="D475" s="93">
        <f t="shared" ref="D475:S475" si="109">SUM(D476+D486+D490)</f>
        <v>50109.799999999996</v>
      </c>
      <c r="E475" s="93">
        <f t="shared" si="109"/>
        <v>76137.299999999988</v>
      </c>
      <c r="F475" s="93">
        <f t="shared" si="109"/>
        <v>0</v>
      </c>
      <c r="G475" s="87">
        <f t="shared" si="109"/>
        <v>74026.899999999994</v>
      </c>
      <c r="H475" s="93">
        <f t="shared" si="109"/>
        <v>63269.8</v>
      </c>
      <c r="I475" s="93">
        <f t="shared" si="109"/>
        <v>10757.1</v>
      </c>
      <c r="J475" s="87">
        <f t="shared" si="109"/>
        <v>215790.49999999997</v>
      </c>
      <c r="K475" s="93">
        <f t="shared" si="109"/>
        <v>67277.5</v>
      </c>
      <c r="L475" s="93">
        <f t="shared" si="109"/>
        <v>1172.8</v>
      </c>
      <c r="M475" s="93">
        <f t="shared" si="109"/>
        <v>12</v>
      </c>
      <c r="N475" s="93">
        <f t="shared" si="109"/>
        <v>49.8</v>
      </c>
      <c r="O475" s="93">
        <f t="shared" si="109"/>
        <v>163</v>
      </c>
      <c r="P475" s="93">
        <f t="shared" si="109"/>
        <v>0</v>
      </c>
      <c r="Q475" s="93">
        <f t="shared" si="109"/>
        <v>0</v>
      </c>
      <c r="R475" s="93">
        <f t="shared" si="109"/>
        <v>0</v>
      </c>
      <c r="S475" s="93">
        <f t="shared" si="109"/>
        <v>0</v>
      </c>
      <c r="T475" s="93">
        <f>SUM(T476+T486+T490)</f>
        <v>148513</v>
      </c>
      <c r="U475" s="93"/>
      <c r="V475" s="93"/>
      <c r="W475" s="93"/>
      <c r="X475" s="93"/>
      <c r="Y475" s="93"/>
      <c r="Z475" s="75">
        <f t="shared" si="106"/>
        <v>214323.3</v>
      </c>
      <c r="AA475" s="93">
        <f>SUM(AA476+AA486+AA490)</f>
        <v>65810.3</v>
      </c>
      <c r="AB475" s="93">
        <f>SUM(AB476+AB486+AB490)</f>
        <v>148513</v>
      </c>
    </row>
    <row r="476" spans="1:28" s="18" customFormat="1" ht="15" hidden="1" customHeight="1" x14ac:dyDescent="0.2">
      <c r="A476" s="16" t="s">
        <v>275</v>
      </c>
      <c r="B476" s="24" t="s">
        <v>147</v>
      </c>
      <c r="C476" s="17" t="s">
        <v>130</v>
      </c>
      <c r="D476" s="91">
        <f>SUM(D477+D478+D485+D484+D481)</f>
        <v>36175.299999999996</v>
      </c>
      <c r="E476" s="91">
        <f t="shared" ref="E476:AB476" si="110">SUM(E477+E478+E485+E484+E481)</f>
        <v>39820.699999999997</v>
      </c>
      <c r="F476" s="91">
        <f t="shared" si="110"/>
        <v>0</v>
      </c>
      <c r="G476" s="92">
        <f t="shared" si="110"/>
        <v>43069.200000000004</v>
      </c>
      <c r="H476" s="91">
        <f t="shared" si="110"/>
        <v>43069.200000000004</v>
      </c>
      <c r="I476" s="91">
        <f t="shared" si="110"/>
        <v>0</v>
      </c>
      <c r="J476" s="92">
        <f t="shared" si="110"/>
        <v>42153.7</v>
      </c>
      <c r="K476" s="91">
        <f t="shared" si="110"/>
        <v>42153.7</v>
      </c>
      <c r="L476" s="91">
        <f t="shared" si="110"/>
        <v>1172.8</v>
      </c>
      <c r="M476" s="91">
        <f t="shared" si="110"/>
        <v>12</v>
      </c>
      <c r="N476" s="91">
        <f t="shared" si="110"/>
        <v>49.8</v>
      </c>
      <c r="O476" s="91">
        <f t="shared" si="110"/>
        <v>163</v>
      </c>
      <c r="P476" s="91">
        <f t="shared" si="110"/>
        <v>0</v>
      </c>
      <c r="Q476" s="91">
        <f t="shared" si="110"/>
        <v>0</v>
      </c>
      <c r="R476" s="91">
        <f t="shared" si="110"/>
        <v>0</v>
      </c>
      <c r="S476" s="91">
        <f t="shared" si="110"/>
        <v>0</v>
      </c>
      <c r="T476" s="91">
        <f t="shared" si="110"/>
        <v>0</v>
      </c>
      <c r="U476" s="91"/>
      <c r="V476" s="91"/>
      <c r="W476" s="91"/>
      <c r="X476" s="91"/>
      <c r="Y476" s="91"/>
      <c r="Z476" s="75">
        <f t="shared" si="106"/>
        <v>40534</v>
      </c>
      <c r="AA476" s="91">
        <f t="shared" si="110"/>
        <v>40534</v>
      </c>
      <c r="AB476" s="91">
        <f t="shared" si="110"/>
        <v>0</v>
      </c>
    </row>
    <row r="477" spans="1:28" ht="38.25" hidden="1" x14ac:dyDescent="0.2">
      <c r="A477" s="14" t="s">
        <v>417</v>
      </c>
      <c r="B477" s="20" t="s">
        <v>147</v>
      </c>
      <c r="C477" s="15" t="s">
        <v>130</v>
      </c>
      <c r="D477" s="72">
        <v>1214.7</v>
      </c>
      <c r="E477" s="73">
        <v>2616.6999999999998</v>
      </c>
      <c r="F477" s="74"/>
      <c r="G477" s="75">
        <f t="shared" ref="G477:G492" si="111">SUM(I477+H477)</f>
        <v>2665.9</v>
      </c>
      <c r="H477" s="74">
        <v>2665.9</v>
      </c>
      <c r="I477" s="74"/>
      <c r="J477" s="75">
        <f t="shared" ref="J477:J492" si="112">SUM(K477+T477)</f>
        <v>2665.9</v>
      </c>
      <c r="K477" s="74">
        <v>2665.9</v>
      </c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5">
        <f t="shared" si="106"/>
        <v>3000</v>
      </c>
      <c r="AA477" s="74">
        <v>3000</v>
      </c>
      <c r="AB477" s="74"/>
    </row>
    <row r="478" spans="1:28" ht="25.5" hidden="1" x14ac:dyDescent="0.2">
      <c r="A478" s="14" t="s">
        <v>419</v>
      </c>
      <c r="B478" s="20" t="s">
        <v>147</v>
      </c>
      <c r="C478" s="15" t="s">
        <v>130</v>
      </c>
      <c r="D478" s="73">
        <f t="shared" ref="D478:K478" si="113">SUM(D479+D480)</f>
        <v>34680.699999999997</v>
      </c>
      <c r="E478" s="73">
        <f t="shared" si="113"/>
        <v>37204</v>
      </c>
      <c r="F478" s="73">
        <f t="shared" si="113"/>
        <v>0</v>
      </c>
      <c r="G478" s="101">
        <f t="shared" si="113"/>
        <v>40403.300000000003</v>
      </c>
      <c r="H478" s="73">
        <f t="shared" si="113"/>
        <v>40403.300000000003</v>
      </c>
      <c r="I478" s="73">
        <f t="shared" si="113"/>
        <v>0</v>
      </c>
      <c r="J478" s="101">
        <f t="shared" si="113"/>
        <v>38090.199999999997</v>
      </c>
      <c r="K478" s="73">
        <f t="shared" si="113"/>
        <v>38090.199999999997</v>
      </c>
      <c r="L478" s="73"/>
      <c r="M478" s="73"/>
      <c r="N478" s="73"/>
      <c r="O478" s="73"/>
      <c r="P478" s="73"/>
      <c r="Q478" s="73"/>
      <c r="R478" s="73"/>
      <c r="S478" s="73"/>
      <c r="T478" s="73">
        <f>SUM(T479+T480)</f>
        <v>0</v>
      </c>
      <c r="U478" s="73"/>
      <c r="V478" s="73"/>
      <c r="W478" s="73"/>
      <c r="X478" s="73"/>
      <c r="Y478" s="73"/>
      <c r="Z478" s="75">
        <f t="shared" si="106"/>
        <v>36634</v>
      </c>
      <c r="AA478" s="73">
        <f>SUM(AA479+AA480)</f>
        <v>36634</v>
      </c>
      <c r="AB478" s="73">
        <f>SUM(AB479+AB480)</f>
        <v>0</v>
      </c>
    </row>
    <row r="479" spans="1:28" hidden="1" x14ac:dyDescent="0.2">
      <c r="A479" s="14" t="s">
        <v>420</v>
      </c>
      <c r="B479" s="20" t="s">
        <v>147</v>
      </c>
      <c r="C479" s="15" t="s">
        <v>130</v>
      </c>
      <c r="D479" s="72">
        <v>28232.1</v>
      </c>
      <c r="E479" s="73">
        <v>29955.5</v>
      </c>
      <c r="F479" s="74"/>
      <c r="G479" s="75">
        <f t="shared" si="111"/>
        <v>33449.9</v>
      </c>
      <c r="H479" s="74">
        <v>33449.9</v>
      </c>
      <c r="I479" s="74"/>
      <c r="J479" s="75">
        <f t="shared" si="112"/>
        <v>29755.9</v>
      </c>
      <c r="K479" s="74">
        <v>29755.9</v>
      </c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5">
        <f t="shared" si="106"/>
        <v>28300</v>
      </c>
      <c r="AA479" s="74">
        <v>28300</v>
      </c>
      <c r="AB479" s="74"/>
    </row>
    <row r="480" spans="1:28" hidden="1" x14ac:dyDescent="0.2">
      <c r="A480" s="14" t="s">
        <v>421</v>
      </c>
      <c r="B480" s="20" t="s">
        <v>147</v>
      </c>
      <c r="C480" s="15" t="s">
        <v>130</v>
      </c>
      <c r="D480" s="72">
        <v>6448.6</v>
      </c>
      <c r="E480" s="73">
        <v>7248.5</v>
      </c>
      <c r="F480" s="74"/>
      <c r="G480" s="75">
        <f t="shared" si="111"/>
        <v>6953.4</v>
      </c>
      <c r="H480" s="74">
        <v>6953.4</v>
      </c>
      <c r="I480" s="74"/>
      <c r="J480" s="75">
        <f>SUM(K480+T480)</f>
        <v>8334.2999999999993</v>
      </c>
      <c r="K480" s="74">
        <v>8334.2999999999993</v>
      </c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5">
        <f t="shared" si="106"/>
        <v>8334</v>
      </c>
      <c r="AA480" s="74">
        <v>8334</v>
      </c>
      <c r="AB480" s="74"/>
    </row>
    <row r="481" spans="1:28" s="48" customFormat="1" ht="28.5" hidden="1" customHeight="1" x14ac:dyDescent="0.2">
      <c r="A481" s="41" t="s">
        <v>39</v>
      </c>
      <c r="B481" s="46"/>
      <c r="C481" s="47"/>
      <c r="D481" s="80">
        <f>D482+D483</f>
        <v>0</v>
      </c>
      <c r="E481" s="80">
        <f t="shared" ref="E481:AB481" si="114">E482+E483</f>
        <v>0</v>
      </c>
      <c r="F481" s="80">
        <f t="shared" si="114"/>
        <v>0</v>
      </c>
      <c r="G481" s="81">
        <f t="shared" si="114"/>
        <v>0</v>
      </c>
      <c r="H481" s="80">
        <f t="shared" si="114"/>
        <v>0</v>
      </c>
      <c r="I481" s="80">
        <f t="shared" si="114"/>
        <v>0</v>
      </c>
      <c r="J481" s="75">
        <f>SUM(K481+T481)</f>
        <v>1397.6</v>
      </c>
      <c r="K481" s="80">
        <f>K482+K483</f>
        <v>1397.6</v>
      </c>
      <c r="L481" s="80">
        <f t="shared" si="114"/>
        <v>1172.8</v>
      </c>
      <c r="M481" s="80">
        <f t="shared" si="114"/>
        <v>12</v>
      </c>
      <c r="N481" s="80">
        <f t="shared" si="114"/>
        <v>49.8</v>
      </c>
      <c r="O481" s="80">
        <f t="shared" si="114"/>
        <v>163</v>
      </c>
      <c r="P481" s="80">
        <f t="shared" si="114"/>
        <v>0</v>
      </c>
      <c r="Q481" s="80">
        <f t="shared" si="114"/>
        <v>0</v>
      </c>
      <c r="R481" s="80">
        <f t="shared" si="114"/>
        <v>0</v>
      </c>
      <c r="S481" s="80">
        <f t="shared" si="114"/>
        <v>0</v>
      </c>
      <c r="T481" s="80">
        <f t="shared" si="114"/>
        <v>0</v>
      </c>
      <c r="U481" s="80"/>
      <c r="V481" s="80"/>
      <c r="W481" s="80"/>
      <c r="X481" s="80"/>
      <c r="Y481" s="80"/>
      <c r="Z481" s="75">
        <f t="shared" si="106"/>
        <v>900</v>
      </c>
      <c r="AA481" s="80">
        <f t="shared" si="114"/>
        <v>900</v>
      </c>
      <c r="AB481" s="80">
        <f t="shared" si="114"/>
        <v>0</v>
      </c>
    </row>
    <row r="482" spans="1:28" hidden="1" x14ac:dyDescent="0.2">
      <c r="A482" s="14" t="s">
        <v>420</v>
      </c>
      <c r="B482" s="42" t="s">
        <v>147</v>
      </c>
      <c r="C482" s="43" t="s">
        <v>130</v>
      </c>
      <c r="D482" s="72"/>
      <c r="E482" s="73"/>
      <c r="F482" s="74"/>
      <c r="G482" s="75"/>
      <c r="H482" s="74"/>
      <c r="I482" s="74"/>
      <c r="J482" s="75">
        <f>SUM(K482+T482)</f>
        <v>1093.8</v>
      </c>
      <c r="K482" s="74">
        <f>SUM(L482:S482)</f>
        <v>1093.8</v>
      </c>
      <c r="L482" s="74">
        <v>941</v>
      </c>
      <c r="M482" s="74">
        <v>12</v>
      </c>
      <c r="N482" s="74">
        <v>34.799999999999997</v>
      </c>
      <c r="O482" s="74">
        <v>106</v>
      </c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5">
        <f t="shared" si="106"/>
        <v>700</v>
      </c>
      <c r="AA482" s="74">
        <v>700</v>
      </c>
      <c r="AB482" s="74"/>
    </row>
    <row r="483" spans="1:28" hidden="1" x14ac:dyDescent="0.2">
      <c r="A483" s="14" t="s">
        <v>421</v>
      </c>
      <c r="B483" s="42" t="s">
        <v>147</v>
      </c>
      <c r="C483" s="43" t="s">
        <v>130</v>
      </c>
      <c r="D483" s="72"/>
      <c r="E483" s="73"/>
      <c r="F483" s="74"/>
      <c r="G483" s="75"/>
      <c r="H483" s="74"/>
      <c r="I483" s="74"/>
      <c r="J483" s="75">
        <f>SUM(K483+T483)</f>
        <v>303.8</v>
      </c>
      <c r="K483" s="74">
        <f>SUM(L483:S483)</f>
        <v>303.8</v>
      </c>
      <c r="L483" s="74">
        <v>231.8</v>
      </c>
      <c r="M483" s="74"/>
      <c r="N483" s="74">
        <v>15</v>
      </c>
      <c r="O483" s="74">
        <v>57</v>
      </c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5">
        <f t="shared" si="106"/>
        <v>200</v>
      </c>
      <c r="AA483" s="74">
        <v>200</v>
      </c>
      <c r="AB483" s="74"/>
    </row>
    <row r="484" spans="1:28" ht="25.5" hidden="1" x14ac:dyDescent="0.2">
      <c r="A484" s="40" t="s">
        <v>62</v>
      </c>
      <c r="B484" s="20" t="s">
        <v>147</v>
      </c>
      <c r="C484" s="15" t="s">
        <v>130</v>
      </c>
      <c r="D484" s="72">
        <v>279.89999999999998</v>
      </c>
      <c r="E484" s="73"/>
      <c r="F484" s="74"/>
      <c r="G484" s="75">
        <f t="shared" si="111"/>
        <v>0</v>
      </c>
      <c r="H484" s="74"/>
      <c r="I484" s="74"/>
      <c r="J484" s="75">
        <f t="shared" si="112"/>
        <v>0</v>
      </c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5">
        <f t="shared" si="106"/>
        <v>0</v>
      </c>
      <c r="AA484" s="74"/>
      <c r="AB484" s="74"/>
    </row>
    <row r="485" spans="1:28" ht="29.25" hidden="1" customHeight="1" x14ac:dyDescent="0.2">
      <c r="A485" s="40" t="s">
        <v>63</v>
      </c>
      <c r="B485" s="20" t="s">
        <v>147</v>
      </c>
      <c r="C485" s="15" t="s">
        <v>130</v>
      </c>
      <c r="D485" s="72"/>
      <c r="E485" s="72"/>
      <c r="F485" s="74"/>
      <c r="G485" s="75">
        <f t="shared" si="111"/>
        <v>0</v>
      </c>
      <c r="H485" s="74"/>
      <c r="I485" s="74"/>
      <c r="J485" s="75">
        <f t="shared" si="112"/>
        <v>0</v>
      </c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5">
        <f t="shared" si="106"/>
        <v>0</v>
      </c>
      <c r="AA485" s="74"/>
      <c r="AB485" s="74"/>
    </row>
    <row r="486" spans="1:28" s="18" customFormat="1" ht="15.75" hidden="1" customHeight="1" x14ac:dyDescent="0.2">
      <c r="A486" s="16" t="s">
        <v>276</v>
      </c>
      <c r="B486" s="24" t="s">
        <v>147</v>
      </c>
      <c r="C486" s="17" t="s">
        <v>132</v>
      </c>
      <c r="D486" s="105">
        <f t="shared" ref="D486:K486" si="115">SUM(D488+D487)</f>
        <v>0</v>
      </c>
      <c r="E486" s="105">
        <f t="shared" si="115"/>
        <v>16757.2</v>
      </c>
      <c r="F486" s="105">
        <f t="shared" si="115"/>
        <v>0</v>
      </c>
      <c r="G486" s="106">
        <f t="shared" si="115"/>
        <v>11955.1</v>
      </c>
      <c r="H486" s="105">
        <f t="shared" si="115"/>
        <v>1198</v>
      </c>
      <c r="I486" s="105">
        <f t="shared" si="115"/>
        <v>10757.1</v>
      </c>
      <c r="J486" s="106">
        <f t="shared" si="115"/>
        <v>156329.4</v>
      </c>
      <c r="K486" s="105">
        <f t="shared" si="115"/>
        <v>7816.4</v>
      </c>
      <c r="L486" s="105"/>
      <c r="M486" s="105"/>
      <c r="N486" s="105"/>
      <c r="O486" s="105"/>
      <c r="P486" s="105"/>
      <c r="Q486" s="105"/>
      <c r="R486" s="105"/>
      <c r="S486" s="105"/>
      <c r="T486" s="105">
        <f>SUM(T488+T487)</f>
        <v>148513</v>
      </c>
      <c r="U486" s="105"/>
      <c r="V486" s="105"/>
      <c r="W486" s="105"/>
      <c r="X486" s="105"/>
      <c r="Y486" s="105"/>
      <c r="Z486" s="75">
        <f t="shared" si="106"/>
        <v>156329.4</v>
      </c>
      <c r="AA486" s="105">
        <f>SUM(AA488+AA487)</f>
        <v>7816.4</v>
      </c>
      <c r="AB486" s="105">
        <f>SUM(AB488+AB487)</f>
        <v>148513</v>
      </c>
    </row>
    <row r="487" spans="1:28" hidden="1" x14ac:dyDescent="0.2">
      <c r="A487" s="30" t="s">
        <v>422</v>
      </c>
      <c r="B487" s="31" t="s">
        <v>147</v>
      </c>
      <c r="C487" s="32" t="s">
        <v>132</v>
      </c>
      <c r="D487" s="108"/>
      <c r="E487" s="121">
        <v>148.4</v>
      </c>
      <c r="F487" s="109"/>
      <c r="G487" s="75">
        <f t="shared" si="111"/>
        <v>0</v>
      </c>
      <c r="H487" s="109"/>
      <c r="I487" s="109"/>
      <c r="J487" s="75">
        <f t="shared" si="112"/>
        <v>0</v>
      </c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5">
        <f t="shared" si="106"/>
        <v>0</v>
      </c>
      <c r="AA487" s="74"/>
      <c r="AB487" s="74"/>
    </row>
    <row r="488" spans="1:28" ht="41.25" hidden="1" customHeight="1" x14ac:dyDescent="0.2">
      <c r="A488" s="40" t="s">
        <v>213</v>
      </c>
      <c r="B488" s="20" t="s">
        <v>147</v>
      </c>
      <c r="C488" s="15" t="s">
        <v>132</v>
      </c>
      <c r="D488" s="72"/>
      <c r="E488" s="72">
        <v>16608.8</v>
      </c>
      <c r="F488" s="74"/>
      <c r="G488" s="75">
        <f t="shared" si="111"/>
        <v>11955.1</v>
      </c>
      <c r="H488" s="74">
        <v>1198</v>
      </c>
      <c r="I488" s="74">
        <v>10757.1</v>
      </c>
      <c r="J488" s="75">
        <f t="shared" si="112"/>
        <v>156329.4</v>
      </c>
      <c r="K488" s="74">
        <v>7816.4</v>
      </c>
      <c r="L488" s="74"/>
      <c r="M488" s="74"/>
      <c r="N488" s="74"/>
      <c r="O488" s="74"/>
      <c r="P488" s="74"/>
      <c r="Q488" s="74"/>
      <c r="R488" s="74"/>
      <c r="S488" s="74"/>
      <c r="T488" s="74">
        <v>148513</v>
      </c>
      <c r="U488" s="74"/>
      <c r="V488" s="74"/>
      <c r="W488" s="74"/>
      <c r="X488" s="74"/>
      <c r="Y488" s="74"/>
      <c r="Z488" s="75">
        <f t="shared" si="106"/>
        <v>156329.4</v>
      </c>
      <c r="AA488" s="74">
        <v>7816.4</v>
      </c>
      <c r="AB488" s="74">
        <v>148513</v>
      </c>
    </row>
    <row r="489" spans="1:28" ht="41.25" hidden="1" customHeight="1" x14ac:dyDescent="0.2">
      <c r="A489" s="40" t="s">
        <v>214</v>
      </c>
      <c r="B489" s="42" t="s">
        <v>147</v>
      </c>
      <c r="C489" s="43" t="s">
        <v>132</v>
      </c>
      <c r="D489" s="72"/>
      <c r="E489" s="72"/>
      <c r="F489" s="74"/>
      <c r="G489" s="75">
        <f t="shared" si="111"/>
        <v>0</v>
      </c>
      <c r="H489" s="74"/>
      <c r="I489" s="74"/>
      <c r="J489" s="75">
        <f t="shared" si="112"/>
        <v>0</v>
      </c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5">
        <f t="shared" si="106"/>
        <v>0</v>
      </c>
      <c r="AA489" s="74"/>
      <c r="AB489" s="74"/>
    </row>
    <row r="490" spans="1:28" s="18" customFormat="1" ht="15.75" hidden="1" customHeight="1" x14ac:dyDescent="0.2">
      <c r="A490" s="16" t="s">
        <v>277</v>
      </c>
      <c r="B490" s="24" t="s">
        <v>147</v>
      </c>
      <c r="C490" s="17" t="s">
        <v>139</v>
      </c>
      <c r="D490" s="91">
        <f>SUM(D492+D491)</f>
        <v>13934.5</v>
      </c>
      <c r="E490" s="91">
        <f>SUM(E492+E491)</f>
        <v>19559.400000000001</v>
      </c>
      <c r="F490" s="91">
        <f t="shared" ref="F490:K490" si="116">SUM(F491:F492)</f>
        <v>0</v>
      </c>
      <c r="G490" s="92">
        <f t="shared" si="116"/>
        <v>19002.599999999999</v>
      </c>
      <c r="H490" s="91">
        <f t="shared" si="116"/>
        <v>19002.599999999999</v>
      </c>
      <c r="I490" s="91">
        <f t="shared" si="116"/>
        <v>0</v>
      </c>
      <c r="J490" s="92">
        <f t="shared" si="116"/>
        <v>17307.400000000001</v>
      </c>
      <c r="K490" s="91">
        <f t="shared" si="116"/>
        <v>17307.400000000001</v>
      </c>
      <c r="L490" s="91"/>
      <c r="M490" s="91"/>
      <c r="N490" s="91"/>
      <c r="O490" s="91"/>
      <c r="P490" s="91"/>
      <c r="Q490" s="91"/>
      <c r="R490" s="91"/>
      <c r="S490" s="91"/>
      <c r="T490" s="91">
        <f>SUM(T491:T492)</f>
        <v>0</v>
      </c>
      <c r="U490" s="91"/>
      <c r="V490" s="91"/>
      <c r="W490" s="91"/>
      <c r="X490" s="91"/>
      <c r="Y490" s="91"/>
      <c r="Z490" s="75">
        <f t="shared" si="106"/>
        <v>17459.900000000001</v>
      </c>
      <c r="AA490" s="91">
        <f>SUM(AA491:AA492)</f>
        <v>17459.900000000001</v>
      </c>
      <c r="AB490" s="91">
        <f>SUM(AB491:AB492)</f>
        <v>0</v>
      </c>
    </row>
    <row r="491" spans="1:28" ht="21" hidden="1" customHeight="1" x14ac:dyDescent="0.2">
      <c r="A491" s="14" t="s">
        <v>423</v>
      </c>
      <c r="B491" s="20" t="s">
        <v>147</v>
      </c>
      <c r="C491" s="15" t="s">
        <v>139</v>
      </c>
      <c r="D491" s="72">
        <v>3569.4</v>
      </c>
      <c r="E491" s="73">
        <v>4269.6000000000004</v>
      </c>
      <c r="F491" s="74"/>
      <c r="G491" s="75">
        <f t="shared" si="111"/>
        <v>3553.1</v>
      </c>
      <c r="H491" s="74">
        <v>3553.1</v>
      </c>
      <c r="I491" s="74"/>
      <c r="J491" s="75">
        <f t="shared" si="112"/>
        <v>5492.7</v>
      </c>
      <c r="K491" s="74">
        <v>5492.7</v>
      </c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5">
        <f t="shared" si="106"/>
        <v>5745.2</v>
      </c>
      <c r="AA491" s="74">
        <v>5745.2</v>
      </c>
      <c r="AB491" s="74"/>
    </row>
    <row r="492" spans="1:28" ht="24" hidden="1" customHeight="1" x14ac:dyDescent="0.2">
      <c r="A492" s="14" t="s">
        <v>424</v>
      </c>
      <c r="B492" s="20" t="s">
        <v>147</v>
      </c>
      <c r="C492" s="15" t="s">
        <v>139</v>
      </c>
      <c r="D492" s="72">
        <v>10365.1</v>
      </c>
      <c r="E492" s="73">
        <v>15289.8</v>
      </c>
      <c r="F492" s="74"/>
      <c r="G492" s="75">
        <f t="shared" si="111"/>
        <v>15449.5</v>
      </c>
      <c r="H492" s="74">
        <v>15449.5</v>
      </c>
      <c r="I492" s="74"/>
      <c r="J492" s="75">
        <f t="shared" si="112"/>
        <v>11814.7</v>
      </c>
      <c r="K492" s="74">
        <v>11814.7</v>
      </c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5">
        <f t="shared" si="106"/>
        <v>11714.7</v>
      </c>
      <c r="AA492" s="74">
        <v>11714.7</v>
      </c>
      <c r="AB492" s="74"/>
    </row>
    <row r="493" spans="1:28" s="135" customFormat="1" ht="18" hidden="1" customHeight="1" x14ac:dyDescent="0.2">
      <c r="A493" s="132" t="s">
        <v>278</v>
      </c>
      <c r="B493" s="141" t="s">
        <v>201</v>
      </c>
      <c r="C493" s="133" t="s">
        <v>131</v>
      </c>
      <c r="D493" s="134">
        <f>SUM(D494)</f>
        <v>6112.5</v>
      </c>
      <c r="E493" s="134">
        <f>SUM(E494)</f>
        <v>8588.6</v>
      </c>
      <c r="F493" s="134">
        <f t="shared" ref="F493:AB494" si="117">SUM(F494)</f>
        <v>0</v>
      </c>
      <c r="G493" s="69">
        <f t="shared" si="117"/>
        <v>5540.7</v>
      </c>
      <c r="H493" s="134">
        <f t="shared" si="117"/>
        <v>5540.7</v>
      </c>
      <c r="I493" s="134">
        <f t="shared" si="117"/>
        <v>0</v>
      </c>
      <c r="J493" s="69">
        <f t="shared" si="117"/>
        <v>6403.5</v>
      </c>
      <c r="K493" s="134">
        <f t="shared" si="117"/>
        <v>6403.5</v>
      </c>
      <c r="L493" s="134">
        <f t="shared" si="117"/>
        <v>320</v>
      </c>
      <c r="M493" s="134">
        <f t="shared" si="117"/>
        <v>0</v>
      </c>
      <c r="N493" s="134">
        <f t="shared" si="117"/>
        <v>0</v>
      </c>
      <c r="O493" s="134">
        <f t="shared" si="117"/>
        <v>0</v>
      </c>
      <c r="P493" s="134">
        <f t="shared" si="117"/>
        <v>0</v>
      </c>
      <c r="Q493" s="134">
        <f t="shared" si="117"/>
        <v>0</v>
      </c>
      <c r="R493" s="134">
        <f t="shared" si="117"/>
        <v>0</v>
      </c>
      <c r="S493" s="134">
        <f t="shared" si="117"/>
        <v>0</v>
      </c>
      <c r="T493" s="134">
        <f t="shared" si="117"/>
        <v>0</v>
      </c>
      <c r="U493" s="134"/>
      <c r="V493" s="134"/>
      <c r="W493" s="134"/>
      <c r="X493" s="134"/>
      <c r="Y493" s="134"/>
      <c r="Z493" s="75">
        <f t="shared" si="106"/>
        <v>6283.5</v>
      </c>
      <c r="AA493" s="134">
        <f t="shared" si="117"/>
        <v>6283.5</v>
      </c>
      <c r="AB493" s="134">
        <f t="shared" si="117"/>
        <v>0</v>
      </c>
    </row>
    <row r="494" spans="1:28" s="18" customFormat="1" ht="18" hidden="1" customHeight="1" x14ac:dyDescent="0.2">
      <c r="A494" s="16" t="s">
        <v>279</v>
      </c>
      <c r="B494" s="24" t="s">
        <v>201</v>
      </c>
      <c r="C494" s="17" t="s">
        <v>132</v>
      </c>
      <c r="D494" s="105">
        <f>SUM(D495)</f>
        <v>6112.5</v>
      </c>
      <c r="E494" s="105">
        <f>SUM(E495)</f>
        <v>8588.6</v>
      </c>
      <c r="F494" s="105">
        <f t="shared" si="117"/>
        <v>0</v>
      </c>
      <c r="G494" s="106">
        <f t="shared" si="117"/>
        <v>5540.7</v>
      </c>
      <c r="H494" s="105">
        <f t="shared" si="117"/>
        <v>5540.7</v>
      </c>
      <c r="I494" s="105">
        <f t="shared" si="117"/>
        <v>0</v>
      </c>
      <c r="J494" s="106">
        <f>SUM(J495+J496)</f>
        <v>6403.5</v>
      </c>
      <c r="K494" s="105">
        <f>SUM(K495+K496)</f>
        <v>6403.5</v>
      </c>
      <c r="L494" s="105">
        <f t="shared" ref="L494:S494" si="118">SUM(L495+L496)</f>
        <v>320</v>
      </c>
      <c r="M494" s="105">
        <f t="shared" si="118"/>
        <v>0</v>
      </c>
      <c r="N494" s="105">
        <f t="shared" si="118"/>
        <v>0</v>
      </c>
      <c r="O494" s="105">
        <f t="shared" si="118"/>
        <v>0</v>
      </c>
      <c r="P494" s="105">
        <f t="shared" si="118"/>
        <v>0</v>
      </c>
      <c r="Q494" s="105">
        <f t="shared" si="118"/>
        <v>0</v>
      </c>
      <c r="R494" s="105">
        <f t="shared" si="118"/>
        <v>0</v>
      </c>
      <c r="S494" s="105">
        <f t="shared" si="118"/>
        <v>0</v>
      </c>
      <c r="T494" s="105">
        <f t="shared" si="117"/>
        <v>0</v>
      </c>
      <c r="U494" s="105"/>
      <c r="V494" s="105"/>
      <c r="W494" s="105"/>
      <c r="X494" s="105"/>
      <c r="Y494" s="105"/>
      <c r="Z494" s="75">
        <f t="shared" si="106"/>
        <v>6283.5</v>
      </c>
      <c r="AA494" s="105">
        <f>SUM(AA495+AA496)</f>
        <v>6283.5</v>
      </c>
      <c r="AB494" s="105">
        <f t="shared" si="117"/>
        <v>0</v>
      </c>
    </row>
    <row r="495" spans="1:28" ht="25.5" hidden="1" customHeight="1" x14ac:dyDescent="0.2">
      <c r="A495" s="14" t="s">
        <v>426</v>
      </c>
      <c r="B495" s="20" t="s">
        <v>201</v>
      </c>
      <c r="C495" s="15" t="s">
        <v>132</v>
      </c>
      <c r="D495" s="72">
        <v>6112.5</v>
      </c>
      <c r="E495" s="73">
        <v>8588.6</v>
      </c>
      <c r="F495" s="74"/>
      <c r="G495" s="75">
        <f>SUM(I495+H495)</f>
        <v>5540.7</v>
      </c>
      <c r="H495" s="74">
        <v>5540.7</v>
      </c>
      <c r="I495" s="74"/>
      <c r="J495" s="75">
        <f>SUM(K495+T495)</f>
        <v>6083.5</v>
      </c>
      <c r="K495" s="74">
        <v>6083.5</v>
      </c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5">
        <f t="shared" si="106"/>
        <v>6083.5</v>
      </c>
      <c r="AA495" s="74">
        <v>6083.5</v>
      </c>
      <c r="AB495" s="74"/>
    </row>
    <row r="496" spans="1:28" ht="15.75" hidden="1" customHeight="1" x14ac:dyDescent="0.2">
      <c r="A496" s="40" t="s">
        <v>40</v>
      </c>
      <c r="B496" s="42" t="s">
        <v>201</v>
      </c>
      <c r="C496" s="43" t="s">
        <v>132</v>
      </c>
      <c r="D496" s="72"/>
      <c r="E496" s="73"/>
      <c r="F496" s="74"/>
      <c r="G496" s="75"/>
      <c r="H496" s="74"/>
      <c r="I496" s="74"/>
      <c r="J496" s="75">
        <f>SUM(K496+T496)</f>
        <v>320</v>
      </c>
      <c r="K496" s="74">
        <f>L496+M496+N496+O496+Q496+R496+S496</f>
        <v>320</v>
      </c>
      <c r="L496" s="74">
        <v>320</v>
      </c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5">
        <f t="shared" si="106"/>
        <v>200</v>
      </c>
      <c r="AA496" s="74">
        <v>200</v>
      </c>
      <c r="AB496" s="74"/>
    </row>
    <row r="497" spans="1:28" s="135" customFormat="1" ht="18" hidden="1" customHeight="1" x14ac:dyDescent="0.2">
      <c r="A497" s="132" t="s">
        <v>280</v>
      </c>
      <c r="B497" s="133" t="s">
        <v>151</v>
      </c>
      <c r="C497" s="133" t="s">
        <v>131</v>
      </c>
      <c r="D497" s="134">
        <f t="shared" ref="D497:K497" si="119">SUM(D498)</f>
        <v>473.9</v>
      </c>
      <c r="E497" s="134">
        <f t="shared" si="119"/>
        <v>893</v>
      </c>
      <c r="F497" s="134">
        <f t="shared" si="119"/>
        <v>0</v>
      </c>
      <c r="G497" s="69">
        <f t="shared" si="119"/>
        <v>300</v>
      </c>
      <c r="H497" s="134">
        <f t="shared" si="119"/>
        <v>300</v>
      </c>
      <c r="I497" s="134">
        <f t="shared" si="119"/>
        <v>0</v>
      </c>
      <c r="J497" s="69">
        <f t="shared" si="119"/>
        <v>3793.7</v>
      </c>
      <c r="K497" s="134">
        <f t="shared" si="119"/>
        <v>3793.7</v>
      </c>
      <c r="L497" s="134"/>
      <c r="M497" s="134"/>
      <c r="N497" s="134"/>
      <c r="O497" s="134"/>
      <c r="P497" s="134"/>
      <c r="Q497" s="134"/>
      <c r="R497" s="134"/>
      <c r="S497" s="134"/>
      <c r="T497" s="134">
        <f>SUM(T498)</f>
        <v>0</v>
      </c>
      <c r="U497" s="134"/>
      <c r="V497" s="134"/>
      <c r="W497" s="134"/>
      <c r="X497" s="134"/>
      <c r="Y497" s="134"/>
      <c r="Z497" s="75">
        <f t="shared" si="106"/>
        <v>1000</v>
      </c>
      <c r="AA497" s="134">
        <f>SUM(AA498)</f>
        <v>1000</v>
      </c>
      <c r="AB497" s="134">
        <f>SUM(AB498)</f>
        <v>0</v>
      </c>
    </row>
    <row r="498" spans="1:28" ht="17.25" hidden="1" customHeight="1" x14ac:dyDescent="0.2">
      <c r="A498" s="14" t="s">
        <v>281</v>
      </c>
      <c r="B498" s="15" t="s">
        <v>151</v>
      </c>
      <c r="C498" s="15" t="s">
        <v>130</v>
      </c>
      <c r="D498" s="72">
        <v>473.9</v>
      </c>
      <c r="E498" s="76">
        <v>893</v>
      </c>
      <c r="F498" s="74"/>
      <c r="G498" s="75">
        <f>SUM(I498+H498)</f>
        <v>300</v>
      </c>
      <c r="H498" s="74">
        <v>300</v>
      </c>
      <c r="I498" s="74"/>
      <c r="J498" s="75">
        <f>SUM(K498+T498)</f>
        <v>3793.7</v>
      </c>
      <c r="K498" s="74">
        <v>3793.7</v>
      </c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5">
        <f>SUM(AA498:AB498)</f>
        <v>1000</v>
      </c>
      <c r="AA498" s="74">
        <v>1000</v>
      </c>
      <c r="AB498" s="74"/>
    </row>
    <row r="499" spans="1:28" s="39" customFormat="1" ht="24.75" hidden="1" customHeight="1" x14ac:dyDescent="0.25">
      <c r="A499" s="37" t="s">
        <v>282</v>
      </c>
      <c r="B499" s="38"/>
      <c r="C499" s="38"/>
      <c r="D499" s="110">
        <f t="shared" ref="D499:AB499" si="120">SUM(D7+D39+D60+D125+D167+D170+D359+D406+D441+D475+D493+D497)</f>
        <v>3138973.1999999997</v>
      </c>
      <c r="E499" s="110">
        <f t="shared" si="120"/>
        <v>3518082.4000000004</v>
      </c>
      <c r="F499" s="110">
        <f t="shared" si="120"/>
        <v>0</v>
      </c>
      <c r="G499" s="158">
        <f t="shared" si="120"/>
        <v>2914215.4999999995</v>
      </c>
      <c r="H499" s="110">
        <f t="shared" si="120"/>
        <v>1851829.0999999996</v>
      </c>
      <c r="I499" s="110">
        <f t="shared" si="120"/>
        <v>1062386.4000000004</v>
      </c>
      <c r="J499" s="158">
        <f t="shared" si="120"/>
        <v>3259040.4</v>
      </c>
      <c r="K499" s="110">
        <f t="shared" si="120"/>
        <v>1957080.4999999995</v>
      </c>
      <c r="L499" s="110" t="e">
        <f t="shared" si="120"/>
        <v>#REF!</v>
      </c>
      <c r="M499" s="110" t="e">
        <f t="shared" si="120"/>
        <v>#REF!</v>
      </c>
      <c r="N499" s="110" t="e">
        <f t="shared" si="120"/>
        <v>#REF!</v>
      </c>
      <c r="O499" s="110" t="e">
        <f t="shared" si="120"/>
        <v>#REF!</v>
      </c>
      <c r="P499" s="110" t="e">
        <f t="shared" si="120"/>
        <v>#REF!</v>
      </c>
      <c r="Q499" s="110" t="e">
        <f t="shared" si="120"/>
        <v>#REF!</v>
      </c>
      <c r="R499" s="110" t="e">
        <f t="shared" si="120"/>
        <v>#REF!</v>
      </c>
      <c r="S499" s="110" t="e">
        <f t="shared" si="120"/>
        <v>#REF!</v>
      </c>
      <c r="T499" s="110">
        <f t="shared" si="120"/>
        <v>1320800.8999999999</v>
      </c>
      <c r="U499" s="110">
        <f t="shared" si="120"/>
        <v>617231.89999999991</v>
      </c>
      <c r="V499" s="110">
        <f t="shared" si="120"/>
        <v>2529.0000000000005</v>
      </c>
      <c r="W499" s="110">
        <f t="shared" si="120"/>
        <v>1406.0000000000002</v>
      </c>
      <c r="X499" s="110">
        <f t="shared" si="120"/>
        <v>1066</v>
      </c>
      <c r="Y499" s="110">
        <f t="shared" si="120"/>
        <v>11354</v>
      </c>
      <c r="Z499" s="158">
        <f t="shared" si="120"/>
        <v>2795439.6999999997</v>
      </c>
      <c r="AA499" s="110">
        <f t="shared" si="120"/>
        <v>1474638.8000000005</v>
      </c>
      <c r="AB499" s="110">
        <f t="shared" si="120"/>
        <v>1320800.8999999999</v>
      </c>
    </row>
    <row r="500" spans="1:28" hidden="1" x14ac:dyDescent="0.2"/>
    <row r="501" spans="1:28" hidden="1" x14ac:dyDescent="0.2">
      <c r="A501" s="7" t="s">
        <v>283</v>
      </c>
      <c r="D501" s="51">
        <v>3138973.2</v>
      </c>
      <c r="E501" s="51"/>
      <c r="F501" s="52"/>
      <c r="G501" s="64">
        <v>2914215.5</v>
      </c>
      <c r="H501" s="52">
        <v>1851829.1</v>
      </c>
      <c r="I501" s="52">
        <v>1062386.3999999999</v>
      </c>
      <c r="J501" s="64"/>
      <c r="K501" s="52">
        <v>1395715.7</v>
      </c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64"/>
      <c r="AA501" s="52">
        <v>1395715.7</v>
      </c>
      <c r="AB501" s="52"/>
    </row>
    <row r="502" spans="1:28" hidden="1" x14ac:dyDescent="0.2">
      <c r="A502" s="7" t="s">
        <v>215</v>
      </c>
      <c r="D502" s="53">
        <f>D499-D501</f>
        <v>0</v>
      </c>
      <c r="E502" s="54"/>
      <c r="F502" s="55"/>
      <c r="G502" s="65">
        <f>G499-G501</f>
        <v>0</v>
      </c>
      <c r="H502" s="65">
        <f>H499-H501</f>
        <v>0</v>
      </c>
      <c r="I502" s="65">
        <f>I499-I501</f>
        <v>0</v>
      </c>
      <c r="J502" s="68"/>
      <c r="K502" s="126">
        <v>51205.599999999999</v>
      </c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68"/>
      <c r="AA502" s="126">
        <v>51205.599999999999</v>
      </c>
      <c r="AB502" s="55"/>
    </row>
    <row r="503" spans="1:28" hidden="1" x14ac:dyDescent="0.2">
      <c r="A503" s="7" t="s">
        <v>87</v>
      </c>
      <c r="T503" s="52">
        <v>1320800.8999999999</v>
      </c>
      <c r="AB503" s="52">
        <v>1320800.8999999999</v>
      </c>
    </row>
    <row r="504" spans="1:28" hidden="1" x14ac:dyDescent="0.2">
      <c r="A504" s="8" t="s">
        <v>88</v>
      </c>
    </row>
    <row r="505" spans="1:28" hidden="1" x14ac:dyDescent="0.2">
      <c r="A505" s="7" t="s">
        <v>89</v>
      </c>
    </row>
    <row r="506" spans="1:28" hidden="1" x14ac:dyDescent="0.2">
      <c r="K506" s="52">
        <f>SUM(K502+K501-K499)</f>
        <v>-510159.19999999949</v>
      </c>
      <c r="L506" s="52" t="e">
        <f>SUM(L501-L499)</f>
        <v>#REF!</v>
      </c>
      <c r="M506" s="52" t="e">
        <f t="shared" ref="M506:S506" si="121">SUM(M501-M499)</f>
        <v>#REF!</v>
      </c>
      <c r="N506" s="52" t="e">
        <f t="shared" si="121"/>
        <v>#REF!</v>
      </c>
      <c r="O506" s="52" t="e">
        <f t="shared" si="121"/>
        <v>#REF!</v>
      </c>
      <c r="P506" s="52" t="e">
        <f t="shared" si="121"/>
        <v>#REF!</v>
      </c>
      <c r="Q506" s="52" t="e">
        <f t="shared" si="121"/>
        <v>#REF!</v>
      </c>
      <c r="R506" s="52" t="e">
        <f t="shared" si="121"/>
        <v>#REF!</v>
      </c>
      <c r="S506" s="52" t="e">
        <f t="shared" si="121"/>
        <v>#REF!</v>
      </c>
      <c r="T506" s="52">
        <f>SUM(T503-T499)</f>
        <v>0</v>
      </c>
      <c r="AA506" s="52">
        <f>SUM(AA502+AA501-AA499)</f>
        <v>-27717.500000000466</v>
      </c>
      <c r="AB506" s="52">
        <f>SUM(AB503-AB499)</f>
        <v>0</v>
      </c>
    </row>
    <row r="507" spans="1:28" hidden="1" x14ac:dyDescent="0.2"/>
    <row r="508" spans="1:28" hidden="1" x14ac:dyDescent="0.2"/>
    <row r="509" spans="1:28" hidden="1" x14ac:dyDescent="0.2"/>
    <row r="510" spans="1:28" hidden="1" x14ac:dyDescent="0.2"/>
    <row r="511" spans="1:28" hidden="1" x14ac:dyDescent="0.2"/>
    <row r="512" spans="1:28" hidden="1" x14ac:dyDescent="0.2"/>
    <row r="513" spans="1:28" hidden="1" x14ac:dyDescent="0.2"/>
    <row r="515" spans="1:28" x14ac:dyDescent="0.2">
      <c r="Z515" s="160"/>
      <c r="AA515" s="58" t="s">
        <v>470</v>
      </c>
      <c r="AB515" s="58"/>
    </row>
    <row r="516" spans="1:28" s="58" customFormat="1" ht="15.75" customHeight="1" x14ac:dyDescent="0.2">
      <c r="A516" s="161" t="s">
        <v>464</v>
      </c>
      <c r="B516" s="162" t="s">
        <v>465</v>
      </c>
      <c r="C516" s="162"/>
      <c r="D516" s="162"/>
      <c r="E516" s="163"/>
      <c r="F516" s="164"/>
      <c r="G516" s="165"/>
      <c r="H516" s="164"/>
      <c r="I516" s="164"/>
      <c r="J516" s="165"/>
      <c r="K516" s="164"/>
      <c r="L516" s="164"/>
      <c r="M516" s="164"/>
      <c r="N516" s="164"/>
      <c r="O516" s="164"/>
      <c r="P516" s="164"/>
      <c r="Q516" s="164"/>
      <c r="R516" s="164"/>
      <c r="S516" s="164"/>
      <c r="T516" s="164"/>
      <c r="U516" s="164"/>
      <c r="V516" s="164"/>
      <c r="W516" s="164"/>
      <c r="X516" s="164"/>
      <c r="Y516" s="164"/>
      <c r="Z516" s="165"/>
      <c r="AA516" s="166">
        <f>SUM(AA172)</f>
        <v>385309.2</v>
      </c>
      <c r="AB516" s="164"/>
    </row>
    <row r="517" spans="1:28" ht="17.25" customHeight="1" x14ac:dyDescent="0.2">
      <c r="A517" s="161" t="s">
        <v>464</v>
      </c>
      <c r="B517" s="162" t="s">
        <v>466</v>
      </c>
      <c r="C517" s="167"/>
      <c r="D517" s="167"/>
      <c r="E517" s="168"/>
      <c r="F517" s="169"/>
      <c r="G517" s="170"/>
      <c r="H517" s="169"/>
      <c r="I517" s="169"/>
      <c r="J517" s="170"/>
      <c r="K517" s="169"/>
      <c r="L517" s="169"/>
      <c r="M517" s="169"/>
      <c r="N517" s="169"/>
      <c r="O517" s="169"/>
      <c r="P517" s="169"/>
      <c r="Q517" s="169"/>
      <c r="R517" s="169"/>
      <c r="S517" s="169"/>
      <c r="T517" s="169"/>
      <c r="U517" s="169"/>
      <c r="V517" s="169"/>
      <c r="W517" s="169"/>
      <c r="X517" s="169"/>
      <c r="Y517" s="169"/>
      <c r="Z517" s="170"/>
      <c r="AA517" s="166">
        <f>SUM(AA218+AA234+AA238)</f>
        <v>210610.6</v>
      </c>
      <c r="AB517" s="169"/>
    </row>
    <row r="518" spans="1:28" ht="15" customHeight="1" x14ac:dyDescent="0.2">
      <c r="A518" s="161" t="s">
        <v>464</v>
      </c>
      <c r="B518" s="162" t="s">
        <v>467</v>
      </c>
      <c r="C518" s="167"/>
      <c r="D518" s="167"/>
      <c r="E518" s="168"/>
      <c r="F518" s="169"/>
      <c r="G518" s="170"/>
      <c r="H518" s="169"/>
      <c r="I518" s="169"/>
      <c r="J518" s="170"/>
      <c r="K518" s="169"/>
      <c r="L518" s="169"/>
      <c r="M518" s="169"/>
      <c r="N518" s="169"/>
      <c r="O518" s="169"/>
      <c r="P518" s="169"/>
      <c r="Q518" s="169"/>
      <c r="R518" s="169"/>
      <c r="S518" s="169"/>
      <c r="T518" s="169"/>
      <c r="U518" s="169"/>
      <c r="V518" s="169"/>
      <c r="W518" s="169"/>
      <c r="X518" s="169"/>
      <c r="Y518" s="169"/>
      <c r="Z518" s="170"/>
      <c r="AA518" s="166">
        <f>SUM(AA350)</f>
        <v>35186.199999999997</v>
      </c>
      <c r="AB518" s="169"/>
    </row>
    <row r="519" spans="1:28" ht="15" customHeight="1" x14ac:dyDescent="0.2">
      <c r="A519" s="161" t="s">
        <v>464</v>
      </c>
      <c r="B519" s="162" t="s">
        <v>468</v>
      </c>
      <c r="C519" s="167"/>
      <c r="D519" s="167"/>
      <c r="E519" s="168"/>
      <c r="F519" s="169"/>
      <c r="G519" s="170"/>
      <c r="H519" s="169"/>
      <c r="I519" s="169"/>
      <c r="J519" s="170"/>
      <c r="K519" s="169"/>
      <c r="L519" s="169"/>
      <c r="M519" s="169"/>
      <c r="N519" s="169"/>
      <c r="O519" s="169"/>
      <c r="P519" s="169"/>
      <c r="Q519" s="169"/>
      <c r="R519" s="169"/>
      <c r="S519" s="169"/>
      <c r="T519" s="169"/>
      <c r="U519" s="169"/>
      <c r="V519" s="169"/>
      <c r="W519" s="169"/>
      <c r="X519" s="169"/>
      <c r="Y519" s="169"/>
      <c r="Z519" s="170"/>
      <c r="AA519" s="166">
        <f>SUM(AA311)</f>
        <v>45664.7</v>
      </c>
      <c r="AB519" s="169"/>
    </row>
    <row r="520" spans="1:28" ht="51" x14ac:dyDescent="0.2">
      <c r="A520" s="161" t="s">
        <v>469</v>
      </c>
      <c r="B520" s="162" t="s">
        <v>468</v>
      </c>
      <c r="C520" s="167"/>
      <c r="D520" s="167"/>
      <c r="E520" s="168"/>
      <c r="F520" s="169"/>
      <c r="G520" s="170"/>
      <c r="H520" s="169"/>
      <c r="I520" s="169"/>
      <c r="J520" s="170"/>
      <c r="K520" s="169"/>
      <c r="L520" s="169"/>
      <c r="M520" s="169"/>
      <c r="N520" s="169"/>
      <c r="O520" s="169"/>
      <c r="P520" s="169"/>
      <c r="Q520" s="169"/>
      <c r="R520" s="169"/>
      <c r="S520" s="169"/>
      <c r="T520" s="169"/>
      <c r="U520" s="169"/>
      <c r="V520" s="169"/>
      <c r="W520" s="169"/>
      <c r="X520" s="169"/>
      <c r="Y520" s="169"/>
      <c r="Z520" s="170"/>
      <c r="AA520" s="166">
        <f>SUM(AA286+AA287)</f>
        <v>49997.8</v>
      </c>
      <c r="AB520" s="169"/>
    </row>
    <row r="521" spans="1:28" s="175" customFormat="1" ht="20.25" customHeight="1" x14ac:dyDescent="0.25">
      <c r="A521" s="172" t="s">
        <v>480</v>
      </c>
      <c r="B521" s="173" t="s">
        <v>471</v>
      </c>
      <c r="C521" s="173"/>
      <c r="D521" s="173"/>
      <c r="E521" s="174"/>
      <c r="G521" s="176"/>
      <c r="J521" s="176"/>
      <c r="Z521" s="176"/>
      <c r="AA521" s="177">
        <f>SUM(AA516+AA517+AA518+AA520+AA519)</f>
        <v>726768.5</v>
      </c>
    </row>
    <row r="523" spans="1:28" ht="25.5" x14ac:dyDescent="0.2">
      <c r="A523" s="161" t="s">
        <v>472</v>
      </c>
      <c r="B523" s="162" t="s">
        <v>471</v>
      </c>
      <c r="C523" s="167"/>
      <c r="D523" s="167"/>
      <c r="E523" s="168"/>
      <c r="F523" s="169"/>
      <c r="G523" s="170"/>
      <c r="H523" s="169"/>
      <c r="I523" s="169"/>
      <c r="J523" s="170"/>
      <c r="K523" s="169"/>
      <c r="L523" s="169"/>
      <c r="M523" s="169"/>
      <c r="N523" s="169"/>
      <c r="O523" s="169"/>
      <c r="P523" s="169"/>
      <c r="Q523" s="169"/>
      <c r="R523" s="169"/>
      <c r="S523" s="169"/>
      <c r="T523" s="169"/>
      <c r="U523" s="169"/>
      <c r="V523" s="169"/>
      <c r="W523" s="169"/>
      <c r="X523" s="169"/>
      <c r="Y523" s="169"/>
      <c r="Z523" s="170"/>
      <c r="AA523" s="166">
        <f>SUM(AA202+AA266+AA275+AA279+AA323+AA354)</f>
        <v>31059</v>
      </c>
      <c r="AB523" s="169"/>
    </row>
    <row r="524" spans="1:28" ht="5.25" hidden="1" customHeight="1" x14ac:dyDescent="0.2"/>
    <row r="525" spans="1:28" s="58" customFormat="1" ht="17.25" customHeight="1" x14ac:dyDescent="0.2">
      <c r="A525" s="161" t="s">
        <v>481</v>
      </c>
      <c r="B525" s="162" t="s">
        <v>471</v>
      </c>
      <c r="C525" s="162"/>
      <c r="D525" s="162"/>
      <c r="E525" s="163"/>
      <c r="F525" s="164"/>
      <c r="G525" s="165"/>
      <c r="H525" s="164"/>
      <c r="I525" s="164"/>
      <c r="J525" s="165"/>
      <c r="K525" s="164"/>
      <c r="L525" s="164"/>
      <c r="M525" s="164"/>
      <c r="N525" s="164"/>
      <c r="O525" s="164"/>
      <c r="P525" s="164"/>
      <c r="Q525" s="164"/>
      <c r="R525" s="164"/>
      <c r="S525" s="164"/>
      <c r="T525" s="164"/>
      <c r="U525" s="164"/>
      <c r="V525" s="164"/>
      <c r="W525" s="164"/>
      <c r="X525" s="164"/>
      <c r="Y525" s="164"/>
      <c r="Z525" s="165"/>
      <c r="AA525" s="166">
        <f>SUM(AA216+AA289+AA325+AA353+AA284)</f>
        <v>11987</v>
      </c>
      <c r="AB525" s="164"/>
    </row>
    <row r="526" spans="1:28" s="58" customFormat="1" ht="15.75" customHeight="1" x14ac:dyDescent="0.2">
      <c r="A526" s="161" t="s">
        <v>482</v>
      </c>
      <c r="B526" s="162" t="s">
        <v>471</v>
      </c>
      <c r="C526" s="162"/>
      <c r="D526" s="162"/>
      <c r="E526" s="163"/>
      <c r="F526" s="164"/>
      <c r="G526" s="165"/>
      <c r="H526" s="164"/>
      <c r="I526" s="164"/>
      <c r="J526" s="165"/>
      <c r="K526" s="164"/>
      <c r="L526" s="164"/>
      <c r="M526" s="164"/>
      <c r="N526" s="164"/>
      <c r="O526" s="164"/>
      <c r="P526" s="164"/>
      <c r="Q526" s="164"/>
      <c r="R526" s="164"/>
      <c r="S526" s="164"/>
      <c r="T526" s="164"/>
      <c r="U526" s="164"/>
      <c r="V526" s="164"/>
      <c r="W526" s="164"/>
      <c r="X526" s="164"/>
      <c r="Y526" s="164"/>
      <c r="Z526" s="165"/>
      <c r="AA526" s="166">
        <f>SUM(AA200+AA201+AA313+AA321)</f>
        <v>31624</v>
      </c>
      <c r="AB526" s="164"/>
    </row>
    <row r="527" spans="1:28" x14ac:dyDescent="0.2">
      <c r="A527" s="27"/>
      <c r="B527" s="167"/>
      <c r="C527" s="167"/>
      <c r="D527" s="167"/>
      <c r="E527" s="168"/>
      <c r="F527" s="169"/>
      <c r="G527" s="170"/>
      <c r="H527" s="169"/>
      <c r="I527" s="169"/>
      <c r="J527" s="170"/>
      <c r="K527" s="169"/>
      <c r="L527" s="169"/>
      <c r="M527" s="169"/>
      <c r="N527" s="169"/>
      <c r="O527" s="169"/>
      <c r="P527" s="169"/>
      <c r="Q527" s="169"/>
      <c r="R527" s="169"/>
      <c r="S527" s="169"/>
      <c r="T527" s="169"/>
      <c r="U527" s="169"/>
      <c r="V527" s="169"/>
      <c r="W527" s="169"/>
      <c r="X527" s="169"/>
      <c r="Y527" s="169"/>
      <c r="Z527" s="170"/>
      <c r="AA527" s="169"/>
      <c r="AB527" s="169"/>
    </row>
    <row r="528" spans="1:28" s="185" customFormat="1" ht="15.75" x14ac:dyDescent="0.25">
      <c r="A528" s="186" t="s">
        <v>483</v>
      </c>
      <c r="B528" s="187"/>
      <c r="C528" s="187"/>
      <c r="D528" s="187"/>
      <c r="E528" s="188"/>
      <c r="F528" s="189"/>
      <c r="G528" s="190"/>
      <c r="H528" s="189"/>
      <c r="I528" s="189"/>
      <c r="J528" s="190"/>
      <c r="K528" s="189"/>
      <c r="L528" s="189"/>
      <c r="M528" s="189"/>
      <c r="N528" s="189"/>
      <c r="O528" s="189"/>
      <c r="P528" s="189"/>
      <c r="Q528" s="189"/>
      <c r="R528" s="189"/>
      <c r="S528" s="189"/>
      <c r="T528" s="189"/>
      <c r="U528" s="189"/>
      <c r="V528" s="189"/>
      <c r="W528" s="189"/>
      <c r="X528" s="189"/>
      <c r="Y528" s="189"/>
      <c r="Z528" s="190"/>
      <c r="AA528" s="191">
        <f>SUM(AA521+AA523+AA525+AA526)</f>
        <v>801438.5</v>
      </c>
      <c r="AB528" s="189"/>
    </row>
  </sheetData>
  <mergeCells count="16">
    <mergeCell ref="B1:Z1"/>
    <mergeCell ref="G3:G5"/>
    <mergeCell ref="H3:I3"/>
    <mergeCell ref="J3:J5"/>
    <mergeCell ref="K3:T3"/>
    <mergeCell ref="Z3:Z5"/>
    <mergeCell ref="E3:E5"/>
    <mergeCell ref="F3:F5"/>
    <mergeCell ref="A3:A5"/>
    <mergeCell ref="B3:B5"/>
    <mergeCell ref="C3:C5"/>
    <mergeCell ref="D3:D5"/>
    <mergeCell ref="AA3:AB3"/>
    <mergeCell ref="K4:K5"/>
    <mergeCell ref="L4:S4"/>
    <mergeCell ref="T4:T5"/>
  </mergeCells>
  <phoneticPr fontId="21" type="noConversion"/>
  <pageMargins left="0.70866141732283472" right="0.70866141732283472" top="0.39370078740157483" bottom="0.31496062992125984" header="0.31496062992125984" footer="0.15748031496062992"/>
  <pageSetup paperSize="8" fitToHeight="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14"/>
  <sheetViews>
    <sheetView topLeftCell="A359" workbookViewId="0">
      <selection activeCell="B368" sqref="B368"/>
    </sheetView>
  </sheetViews>
  <sheetFormatPr defaultRowHeight="12.75" outlineLevelRow="1" outlineLevelCol="1" x14ac:dyDescent="0.2"/>
  <cols>
    <col min="1" max="1" width="64.85546875" style="7" customWidth="1"/>
    <col min="2" max="2" width="4.5703125" style="9" customWidth="1"/>
    <col min="3" max="3" width="4.140625" style="9" customWidth="1"/>
    <col min="4" max="4" width="12.140625" style="9" hidden="1" customWidth="1"/>
    <col min="5" max="5" width="12.7109375" style="8" hidden="1" customWidth="1"/>
    <col min="6" max="6" width="11.7109375" style="1" hidden="1" customWidth="1"/>
    <col min="7" max="7" width="15.5703125" style="62" customWidth="1"/>
    <col min="8" max="8" width="12.42578125" style="1" customWidth="1"/>
    <col min="9" max="9" width="12.7109375" style="1" customWidth="1"/>
    <col min="10" max="10" width="13.28515625" style="62" customWidth="1"/>
    <col min="11" max="11" width="12.42578125" style="1" customWidth="1"/>
    <col min="12" max="12" width="12.42578125" style="1" hidden="1" customWidth="1" outlineLevel="1"/>
    <col min="13" max="13" width="9.140625" style="1" hidden="1" customWidth="1" outlineLevel="1"/>
    <col min="14" max="14" width="9.5703125" style="1" hidden="1" customWidth="1" outlineLevel="1"/>
    <col min="15" max="17" width="8.85546875" style="1" hidden="1" customWidth="1" outlineLevel="1"/>
    <col min="18" max="19" width="8.7109375" style="1" hidden="1" customWidth="1" outlineLevel="1"/>
    <col min="20" max="20" width="12.28515625" style="1" customWidth="1" collapsed="1"/>
    <col min="21" max="25" width="10.5703125" style="1" hidden="1" customWidth="1" outlineLevel="1"/>
    <col min="26" max="26" width="12.28515625" style="62" customWidth="1" collapsed="1"/>
    <col min="27" max="27" width="12.7109375" style="1" customWidth="1"/>
    <col min="28" max="28" width="11.85546875" style="1" customWidth="1"/>
    <col min="29" max="16384" width="9.140625" style="1"/>
  </cols>
  <sheetData>
    <row r="1" spans="1:28" ht="15.75" customHeight="1" x14ac:dyDescent="0.3">
      <c r="B1" s="702" t="s">
        <v>460</v>
      </c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</row>
    <row r="2" spans="1:28" ht="15.75" customHeight="1" x14ac:dyDescent="0.2">
      <c r="A2" s="159" t="s">
        <v>485</v>
      </c>
      <c r="AB2" s="157" t="s">
        <v>461</v>
      </c>
    </row>
    <row r="3" spans="1:28" s="4" customFormat="1" ht="19.5" customHeight="1" x14ac:dyDescent="0.25">
      <c r="A3" s="698" t="s">
        <v>122</v>
      </c>
      <c r="B3" s="699" t="s">
        <v>123</v>
      </c>
      <c r="C3" s="699" t="s">
        <v>124</v>
      </c>
      <c r="D3" s="698" t="s">
        <v>13</v>
      </c>
      <c r="E3" s="698" t="s">
        <v>101</v>
      </c>
      <c r="F3" s="698" t="s">
        <v>125</v>
      </c>
      <c r="G3" s="703" t="s">
        <v>135</v>
      </c>
      <c r="H3" s="700" t="s">
        <v>126</v>
      </c>
      <c r="I3" s="700"/>
      <c r="J3" s="703" t="s">
        <v>128</v>
      </c>
      <c r="K3" s="700" t="s">
        <v>126</v>
      </c>
      <c r="L3" s="700"/>
      <c r="M3" s="700"/>
      <c r="N3" s="700"/>
      <c r="O3" s="700"/>
      <c r="P3" s="700"/>
      <c r="Q3" s="700"/>
      <c r="R3" s="700"/>
      <c r="S3" s="700"/>
      <c r="T3" s="700"/>
      <c r="U3" s="44"/>
      <c r="V3" s="44"/>
      <c r="W3" s="44"/>
      <c r="X3" s="44"/>
      <c r="Y3" s="44"/>
      <c r="Z3" s="703" t="s">
        <v>22</v>
      </c>
      <c r="AA3" s="700" t="s">
        <v>126</v>
      </c>
      <c r="AB3" s="700"/>
    </row>
    <row r="4" spans="1:28" s="4" customFormat="1" ht="18.75" customHeight="1" x14ac:dyDescent="0.25">
      <c r="A4" s="698"/>
      <c r="B4" s="699"/>
      <c r="C4" s="699"/>
      <c r="D4" s="698"/>
      <c r="E4" s="698"/>
      <c r="F4" s="698"/>
      <c r="G4" s="703"/>
      <c r="H4" s="44"/>
      <c r="I4" s="44"/>
      <c r="J4" s="703"/>
      <c r="K4" s="701" t="s">
        <v>127</v>
      </c>
      <c r="L4" s="698" t="s">
        <v>126</v>
      </c>
      <c r="M4" s="698"/>
      <c r="N4" s="698"/>
      <c r="O4" s="698"/>
      <c r="P4" s="698"/>
      <c r="Q4" s="698"/>
      <c r="R4" s="698"/>
      <c r="S4" s="698"/>
      <c r="T4" s="701" t="s">
        <v>91</v>
      </c>
      <c r="U4" s="5"/>
      <c r="V4" s="5"/>
      <c r="W4" s="5"/>
      <c r="X4" s="5"/>
      <c r="Y4" s="5"/>
      <c r="Z4" s="703"/>
      <c r="AA4" s="44"/>
      <c r="AB4" s="44"/>
    </row>
    <row r="5" spans="1:28" s="6" customFormat="1" ht="100.5" customHeight="1" x14ac:dyDescent="0.25">
      <c r="A5" s="698"/>
      <c r="B5" s="699"/>
      <c r="C5" s="699"/>
      <c r="D5" s="698"/>
      <c r="E5" s="698"/>
      <c r="F5" s="698"/>
      <c r="G5" s="703"/>
      <c r="H5" s="5" t="s">
        <v>127</v>
      </c>
      <c r="I5" s="5" t="s">
        <v>91</v>
      </c>
      <c r="J5" s="703"/>
      <c r="K5" s="701"/>
      <c r="L5" s="5" t="s">
        <v>24</v>
      </c>
      <c r="M5" s="5" t="s">
        <v>25</v>
      </c>
      <c r="N5" s="5" t="s">
        <v>27</v>
      </c>
      <c r="O5" s="5" t="s">
        <v>26</v>
      </c>
      <c r="P5" s="5" t="s">
        <v>36</v>
      </c>
      <c r="Q5" s="5" t="s">
        <v>37</v>
      </c>
      <c r="R5" s="5" t="s">
        <v>28</v>
      </c>
      <c r="S5" s="5" t="s">
        <v>34</v>
      </c>
      <c r="T5" s="701"/>
      <c r="U5" s="5" t="s">
        <v>95</v>
      </c>
      <c r="V5" s="5" t="s">
        <v>93</v>
      </c>
      <c r="W5" s="5" t="s">
        <v>94</v>
      </c>
      <c r="X5" s="5" t="s">
        <v>96</v>
      </c>
      <c r="Y5" s="5" t="s">
        <v>391</v>
      </c>
      <c r="Z5" s="703"/>
      <c r="AA5" s="5" t="s">
        <v>127</v>
      </c>
      <c r="AB5" s="5" t="s">
        <v>91</v>
      </c>
    </row>
    <row r="6" spans="1:28" s="2" customFormat="1" ht="11.25" x14ac:dyDescent="0.2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63">
        <v>7</v>
      </c>
      <c r="H6" s="11">
        <v>8</v>
      </c>
      <c r="I6" s="11">
        <v>9</v>
      </c>
      <c r="J6" s="67">
        <v>10</v>
      </c>
      <c r="K6" s="3">
        <v>11</v>
      </c>
      <c r="L6" s="3"/>
      <c r="M6" s="3"/>
      <c r="N6" s="3"/>
      <c r="O6" s="3"/>
      <c r="P6" s="3"/>
      <c r="Q6" s="3"/>
      <c r="R6" s="3"/>
      <c r="S6" s="3"/>
      <c r="T6" s="3">
        <v>12</v>
      </c>
      <c r="U6" s="3"/>
      <c r="V6" s="3"/>
      <c r="W6" s="3"/>
      <c r="X6" s="3"/>
      <c r="Y6" s="3"/>
      <c r="Z6" s="67">
        <v>13</v>
      </c>
      <c r="AA6" s="3">
        <v>14</v>
      </c>
      <c r="AB6" s="3">
        <v>15</v>
      </c>
    </row>
    <row r="7" spans="1:28" s="130" customFormat="1" ht="17.25" hidden="1" customHeight="1" x14ac:dyDescent="0.2">
      <c r="A7" s="127" t="s">
        <v>129</v>
      </c>
      <c r="B7" s="128" t="s">
        <v>130</v>
      </c>
      <c r="C7" s="128" t="s">
        <v>131</v>
      </c>
      <c r="D7" s="129">
        <f>SUM(D8+D10+D14+D16+D18+D22+D24+D26)</f>
        <v>257661.1</v>
      </c>
      <c r="E7" s="129">
        <f t="shared" ref="E7:AB7" si="0">SUM(E8+E10+E14+E16+E18+E22+E24+E26)</f>
        <v>282477</v>
      </c>
      <c r="F7" s="129">
        <f t="shared" si="0"/>
        <v>0</v>
      </c>
      <c r="G7" s="129">
        <f t="shared" si="0"/>
        <v>439588.30000000005</v>
      </c>
      <c r="H7" s="129">
        <f t="shared" si="0"/>
        <v>425148.10000000003</v>
      </c>
      <c r="I7" s="129">
        <f>SUM(I8+I10+I14+I16+I18+I22+I24+I26)</f>
        <v>14440.199999999999</v>
      </c>
      <c r="J7" s="129">
        <f t="shared" si="0"/>
        <v>347402.4</v>
      </c>
      <c r="K7" s="129">
        <f t="shared" si="0"/>
        <v>328125.10000000003</v>
      </c>
      <c r="L7" s="129">
        <f t="shared" si="0"/>
        <v>0</v>
      </c>
      <c r="M7" s="129">
        <f t="shared" si="0"/>
        <v>0</v>
      </c>
      <c r="N7" s="129">
        <f t="shared" si="0"/>
        <v>0</v>
      </c>
      <c r="O7" s="129">
        <f t="shared" si="0"/>
        <v>0</v>
      </c>
      <c r="P7" s="129">
        <f t="shared" si="0"/>
        <v>0</v>
      </c>
      <c r="Q7" s="129">
        <f t="shared" si="0"/>
        <v>0</v>
      </c>
      <c r="R7" s="129">
        <f t="shared" si="0"/>
        <v>0</v>
      </c>
      <c r="S7" s="129">
        <f t="shared" si="0"/>
        <v>0</v>
      </c>
      <c r="T7" s="129">
        <f t="shared" si="0"/>
        <v>19277.3</v>
      </c>
      <c r="U7" s="129"/>
      <c r="V7" s="129"/>
      <c r="W7" s="129"/>
      <c r="X7" s="129"/>
      <c r="Y7" s="129"/>
      <c r="Z7" s="75">
        <f t="shared" ref="Z7:Z70" si="1">SUM(AA7:AB7)</f>
        <v>318042.40000000002</v>
      </c>
      <c r="AA7" s="129">
        <f t="shared" si="0"/>
        <v>298765.10000000003</v>
      </c>
      <c r="AB7" s="129">
        <f t="shared" si="0"/>
        <v>19277.3</v>
      </c>
    </row>
    <row r="8" spans="1:28" s="18" customFormat="1" ht="25.5" hidden="1" x14ac:dyDescent="0.2">
      <c r="A8" s="16" t="s">
        <v>148</v>
      </c>
      <c r="B8" s="17" t="s">
        <v>130</v>
      </c>
      <c r="C8" s="17" t="s">
        <v>132</v>
      </c>
      <c r="D8" s="70">
        <f t="shared" ref="D8:K8" si="2">SUM(D9)</f>
        <v>3050.1</v>
      </c>
      <c r="E8" s="70">
        <f t="shared" si="2"/>
        <v>3833.8</v>
      </c>
      <c r="F8" s="70">
        <f t="shared" si="2"/>
        <v>0</v>
      </c>
      <c r="G8" s="71">
        <f t="shared" si="2"/>
        <v>3129.4</v>
      </c>
      <c r="H8" s="70">
        <f t="shared" si="2"/>
        <v>3129.4</v>
      </c>
      <c r="I8" s="70">
        <f t="shared" si="2"/>
        <v>0</v>
      </c>
      <c r="J8" s="71">
        <f t="shared" si="2"/>
        <v>4145.6000000000004</v>
      </c>
      <c r="K8" s="70">
        <f t="shared" si="2"/>
        <v>4145.6000000000004</v>
      </c>
      <c r="L8" s="70"/>
      <c r="M8" s="70"/>
      <c r="N8" s="70"/>
      <c r="O8" s="70"/>
      <c r="P8" s="70"/>
      <c r="Q8" s="70"/>
      <c r="R8" s="70"/>
      <c r="S8" s="70"/>
      <c r="T8" s="70">
        <f>SUM(T9)</f>
        <v>0</v>
      </c>
      <c r="U8" s="70"/>
      <c r="V8" s="70"/>
      <c r="W8" s="70"/>
      <c r="X8" s="70"/>
      <c r="Y8" s="70"/>
      <c r="Z8" s="75">
        <f t="shared" si="1"/>
        <v>4145.6000000000004</v>
      </c>
      <c r="AA8" s="70">
        <f>SUM(AA9)</f>
        <v>4145.6000000000004</v>
      </c>
      <c r="AB8" s="70">
        <f>SUM(AB9)</f>
        <v>0</v>
      </c>
    </row>
    <row r="9" spans="1:28" ht="18.75" hidden="1" customHeight="1" x14ac:dyDescent="0.2">
      <c r="A9" s="14" t="s">
        <v>284</v>
      </c>
      <c r="B9" s="15" t="s">
        <v>130</v>
      </c>
      <c r="C9" s="15" t="s">
        <v>132</v>
      </c>
      <c r="D9" s="72">
        <v>3050.1</v>
      </c>
      <c r="E9" s="73">
        <v>3833.8</v>
      </c>
      <c r="F9" s="74"/>
      <c r="G9" s="75">
        <f>SUM(I9+H9)</f>
        <v>3129.4</v>
      </c>
      <c r="H9" s="74">
        <v>3129.4</v>
      </c>
      <c r="I9" s="74"/>
      <c r="J9" s="75">
        <f>SUM(K9+T9)</f>
        <v>4145.6000000000004</v>
      </c>
      <c r="K9" s="74">
        <v>4145.6000000000004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5">
        <f t="shared" si="1"/>
        <v>4145.6000000000004</v>
      </c>
      <c r="AA9" s="74">
        <v>4145.6000000000004</v>
      </c>
      <c r="AB9" s="74"/>
    </row>
    <row r="10" spans="1:28" s="18" customFormat="1" ht="25.5" hidden="1" x14ac:dyDescent="0.2">
      <c r="A10" s="16" t="s">
        <v>133</v>
      </c>
      <c r="B10" s="17" t="s">
        <v>130</v>
      </c>
      <c r="C10" s="17" t="s">
        <v>134</v>
      </c>
      <c r="D10" s="70">
        <f t="shared" ref="D10:K10" si="3">SUM(D11+D12+D13)</f>
        <v>14287.300000000001</v>
      </c>
      <c r="E10" s="70">
        <f t="shared" si="3"/>
        <v>16874.900000000001</v>
      </c>
      <c r="F10" s="70">
        <f t="shared" si="3"/>
        <v>0</v>
      </c>
      <c r="G10" s="71">
        <f t="shared" si="3"/>
        <v>15659.699999999999</v>
      </c>
      <c r="H10" s="70">
        <f t="shared" si="3"/>
        <v>15659.699999999999</v>
      </c>
      <c r="I10" s="70">
        <f t="shared" si="3"/>
        <v>0</v>
      </c>
      <c r="J10" s="71">
        <f t="shared" si="3"/>
        <v>19155.099999999999</v>
      </c>
      <c r="K10" s="70">
        <f t="shared" si="3"/>
        <v>19155.099999999999</v>
      </c>
      <c r="L10" s="70"/>
      <c r="M10" s="70"/>
      <c r="N10" s="70"/>
      <c r="O10" s="70"/>
      <c r="P10" s="70"/>
      <c r="Q10" s="70"/>
      <c r="R10" s="70"/>
      <c r="S10" s="70"/>
      <c r="T10" s="70">
        <f>SUM(T11+T12+T13)</f>
        <v>0</v>
      </c>
      <c r="U10" s="70"/>
      <c r="V10" s="70"/>
      <c r="W10" s="70"/>
      <c r="X10" s="70"/>
      <c r="Y10" s="70"/>
      <c r="Z10" s="75">
        <f t="shared" si="1"/>
        <v>18855.099999999999</v>
      </c>
      <c r="AA10" s="70">
        <f>SUM(AA11+AA12+AA13)</f>
        <v>18855.099999999999</v>
      </c>
      <c r="AB10" s="70">
        <f>SUM(AB11+AB12+AB13)</f>
        <v>0</v>
      </c>
    </row>
    <row r="11" spans="1:28" hidden="1" x14ac:dyDescent="0.2">
      <c r="A11" s="14" t="s">
        <v>285</v>
      </c>
      <c r="B11" s="15" t="s">
        <v>130</v>
      </c>
      <c r="C11" s="15" t="s">
        <v>134</v>
      </c>
      <c r="D11" s="72">
        <v>3266.9</v>
      </c>
      <c r="E11" s="76">
        <v>3567.1</v>
      </c>
      <c r="F11" s="74"/>
      <c r="G11" s="75">
        <f>SUM(I11+H11)</f>
        <v>2913.2</v>
      </c>
      <c r="H11" s="74">
        <v>2913.2</v>
      </c>
      <c r="I11" s="74"/>
      <c r="J11" s="75">
        <f>SUM(K11+T11)</f>
        <v>3852.3</v>
      </c>
      <c r="K11" s="74">
        <v>3852.3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5">
        <f t="shared" si="1"/>
        <v>3852.3</v>
      </c>
      <c r="AA11" s="74">
        <v>3852.3</v>
      </c>
      <c r="AB11" s="74"/>
    </row>
    <row r="12" spans="1:28" ht="25.5" hidden="1" x14ac:dyDescent="0.2">
      <c r="A12" s="14" t="s">
        <v>286</v>
      </c>
      <c r="B12" s="15" t="s">
        <v>130</v>
      </c>
      <c r="C12" s="15" t="s">
        <v>134</v>
      </c>
      <c r="D12" s="72">
        <v>1432.2</v>
      </c>
      <c r="E12" s="76">
        <v>1654.3</v>
      </c>
      <c r="F12" s="74"/>
      <c r="G12" s="75">
        <f t="shared" ref="G12:G38" si="4">SUM(I12+H12)</f>
        <v>1527.2</v>
      </c>
      <c r="H12" s="74">
        <v>1527.2</v>
      </c>
      <c r="I12" s="74"/>
      <c r="J12" s="75">
        <f t="shared" ref="J12:J59" si="5">SUM(K12+T12)</f>
        <v>1977.3</v>
      </c>
      <c r="K12" s="74">
        <v>1977.3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>
        <f t="shared" si="1"/>
        <v>1977.3</v>
      </c>
      <c r="AA12" s="74">
        <v>1977.3</v>
      </c>
      <c r="AB12" s="74"/>
    </row>
    <row r="13" spans="1:28" ht="17.25" hidden="1" customHeight="1" x14ac:dyDescent="0.2">
      <c r="A13" s="14" t="s">
        <v>287</v>
      </c>
      <c r="B13" s="15" t="s">
        <v>130</v>
      </c>
      <c r="C13" s="15" t="s">
        <v>134</v>
      </c>
      <c r="D13" s="72">
        <v>9588.2000000000007</v>
      </c>
      <c r="E13" s="76">
        <v>11653.5</v>
      </c>
      <c r="F13" s="74"/>
      <c r="G13" s="75">
        <f t="shared" si="4"/>
        <v>11219.3</v>
      </c>
      <c r="H13" s="74">
        <v>11219.3</v>
      </c>
      <c r="I13" s="74"/>
      <c r="J13" s="75">
        <f t="shared" si="5"/>
        <v>13325.5</v>
      </c>
      <c r="K13" s="74">
        <v>13325.5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5">
        <f t="shared" si="1"/>
        <v>13025.5</v>
      </c>
      <c r="AA13" s="74">
        <v>13025.5</v>
      </c>
      <c r="AB13" s="74"/>
    </row>
    <row r="14" spans="1:28" s="18" customFormat="1" ht="17.25" hidden="1" customHeight="1" x14ac:dyDescent="0.2">
      <c r="A14" s="16" t="s">
        <v>136</v>
      </c>
      <c r="B14" s="17" t="s">
        <v>130</v>
      </c>
      <c r="C14" s="17" t="s">
        <v>137</v>
      </c>
      <c r="D14" s="70">
        <f t="shared" ref="D14:K14" si="6">SUM(D15)</f>
        <v>156624.9</v>
      </c>
      <c r="E14" s="70">
        <f t="shared" si="6"/>
        <v>171282.1</v>
      </c>
      <c r="F14" s="70">
        <f t="shared" si="6"/>
        <v>0</v>
      </c>
      <c r="G14" s="71">
        <f t="shared" si="6"/>
        <v>165844.70000000001</v>
      </c>
      <c r="H14" s="70">
        <f t="shared" si="6"/>
        <v>165844.70000000001</v>
      </c>
      <c r="I14" s="70">
        <f t="shared" si="6"/>
        <v>0</v>
      </c>
      <c r="J14" s="71">
        <f t="shared" si="6"/>
        <v>206999.2</v>
      </c>
      <c r="K14" s="70">
        <f t="shared" si="6"/>
        <v>206999.2</v>
      </c>
      <c r="L14" s="70"/>
      <c r="M14" s="70"/>
      <c r="N14" s="70"/>
      <c r="O14" s="70"/>
      <c r="P14" s="70"/>
      <c r="Q14" s="70"/>
      <c r="R14" s="70"/>
      <c r="S14" s="70"/>
      <c r="T14" s="70">
        <f>SUM(T15)</f>
        <v>0</v>
      </c>
      <c r="U14" s="70"/>
      <c r="V14" s="70"/>
      <c r="W14" s="70"/>
      <c r="X14" s="70"/>
      <c r="Y14" s="70"/>
      <c r="Z14" s="75">
        <f t="shared" si="1"/>
        <v>195999.2</v>
      </c>
      <c r="AA14" s="70">
        <f>SUM(AA15)</f>
        <v>195999.2</v>
      </c>
      <c r="AB14" s="70">
        <f>SUM(AB15)</f>
        <v>0</v>
      </c>
    </row>
    <row r="15" spans="1:28" ht="16.5" hidden="1" customHeight="1" x14ac:dyDescent="0.2">
      <c r="A15" s="14" t="s">
        <v>288</v>
      </c>
      <c r="B15" s="15" t="s">
        <v>130</v>
      </c>
      <c r="C15" s="15" t="s">
        <v>137</v>
      </c>
      <c r="D15" s="72">
        <v>156624.9</v>
      </c>
      <c r="E15" s="76">
        <v>171282.1</v>
      </c>
      <c r="F15" s="74"/>
      <c r="G15" s="75">
        <f t="shared" si="4"/>
        <v>165844.70000000001</v>
      </c>
      <c r="H15" s="74">
        <v>165844.70000000001</v>
      </c>
      <c r="I15" s="74"/>
      <c r="J15" s="75">
        <f t="shared" si="5"/>
        <v>206999.2</v>
      </c>
      <c r="K15" s="74">
        <v>206999.2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>
        <f t="shared" si="1"/>
        <v>195999.2</v>
      </c>
      <c r="AA15" s="74">
        <v>195999.2</v>
      </c>
      <c r="AB15" s="74"/>
    </row>
    <row r="16" spans="1:28" s="18" customFormat="1" ht="17.25" hidden="1" customHeight="1" x14ac:dyDescent="0.2">
      <c r="A16" s="16" t="s">
        <v>138</v>
      </c>
      <c r="B16" s="17" t="s">
        <v>130</v>
      </c>
      <c r="C16" s="17" t="s">
        <v>139</v>
      </c>
      <c r="D16" s="70">
        <f t="shared" ref="D16:K16" si="7">SUM(D17)</f>
        <v>2.2000000000000002</v>
      </c>
      <c r="E16" s="70">
        <f t="shared" si="7"/>
        <v>2.2000000000000002</v>
      </c>
      <c r="F16" s="70">
        <f t="shared" si="7"/>
        <v>0</v>
      </c>
      <c r="G16" s="71">
        <f t="shared" si="7"/>
        <v>8.8000000000000007</v>
      </c>
      <c r="H16" s="70">
        <f t="shared" si="7"/>
        <v>0</v>
      </c>
      <c r="I16" s="70">
        <f t="shared" si="7"/>
        <v>8.8000000000000007</v>
      </c>
      <c r="J16" s="71">
        <f t="shared" si="7"/>
        <v>9.4</v>
      </c>
      <c r="K16" s="70">
        <f t="shared" si="7"/>
        <v>0</v>
      </c>
      <c r="L16" s="70"/>
      <c r="M16" s="70"/>
      <c r="N16" s="70"/>
      <c r="O16" s="70"/>
      <c r="P16" s="70"/>
      <c r="Q16" s="70"/>
      <c r="R16" s="70"/>
      <c r="S16" s="70"/>
      <c r="T16" s="70">
        <f>SUM(T17)</f>
        <v>9.4</v>
      </c>
      <c r="U16" s="70"/>
      <c r="V16" s="70"/>
      <c r="W16" s="70"/>
      <c r="X16" s="70"/>
      <c r="Y16" s="70"/>
      <c r="Z16" s="75">
        <f t="shared" si="1"/>
        <v>9.4</v>
      </c>
      <c r="AA16" s="70">
        <f>SUM(AA17)</f>
        <v>0</v>
      </c>
      <c r="AB16" s="70">
        <f>SUM(AB17)</f>
        <v>9.4</v>
      </c>
    </row>
    <row r="17" spans="1:28" ht="25.5" hidden="1" x14ac:dyDescent="0.2">
      <c r="A17" s="14" t="s">
        <v>149</v>
      </c>
      <c r="B17" s="15" t="s">
        <v>130</v>
      </c>
      <c r="C17" s="15" t="s">
        <v>139</v>
      </c>
      <c r="D17" s="72">
        <v>2.2000000000000002</v>
      </c>
      <c r="E17" s="76">
        <v>2.2000000000000002</v>
      </c>
      <c r="F17" s="74"/>
      <c r="G17" s="75">
        <f t="shared" si="4"/>
        <v>8.8000000000000007</v>
      </c>
      <c r="H17" s="74"/>
      <c r="I17" s="74">
        <v>8.8000000000000007</v>
      </c>
      <c r="J17" s="75">
        <f t="shared" si="5"/>
        <v>9.4</v>
      </c>
      <c r="K17" s="74"/>
      <c r="L17" s="74"/>
      <c r="M17" s="74"/>
      <c r="N17" s="74"/>
      <c r="O17" s="74"/>
      <c r="P17" s="74"/>
      <c r="Q17" s="74"/>
      <c r="R17" s="74"/>
      <c r="S17" s="74"/>
      <c r="T17" s="74">
        <v>9.4</v>
      </c>
      <c r="U17" s="74"/>
      <c r="V17" s="74"/>
      <c r="W17" s="74"/>
      <c r="X17" s="74"/>
      <c r="Y17" s="74"/>
      <c r="Z17" s="75">
        <f t="shared" si="1"/>
        <v>9.4</v>
      </c>
      <c r="AA17" s="74"/>
      <c r="AB17" s="74">
        <v>9.4</v>
      </c>
    </row>
    <row r="18" spans="1:28" s="18" customFormat="1" ht="26.25" hidden="1" customHeight="1" x14ac:dyDescent="0.2">
      <c r="A18" s="16" t="s">
        <v>140</v>
      </c>
      <c r="B18" s="17" t="s">
        <v>130</v>
      </c>
      <c r="C18" s="17" t="s">
        <v>141</v>
      </c>
      <c r="D18" s="70">
        <f t="shared" ref="D18:K18" si="8">SUM(D19+D20+D21)</f>
        <v>32449.999999999996</v>
      </c>
      <c r="E18" s="70">
        <f t="shared" si="8"/>
        <v>37849.9</v>
      </c>
      <c r="F18" s="70">
        <f t="shared" si="8"/>
        <v>0</v>
      </c>
      <c r="G18" s="71">
        <f t="shared" si="8"/>
        <v>34702.800000000003</v>
      </c>
      <c r="H18" s="70">
        <f t="shared" si="8"/>
        <v>34702.800000000003</v>
      </c>
      <c r="I18" s="70">
        <f t="shared" si="8"/>
        <v>0</v>
      </c>
      <c r="J18" s="71">
        <f t="shared" si="8"/>
        <v>41404.199999999997</v>
      </c>
      <c r="K18" s="70">
        <f t="shared" si="8"/>
        <v>41404.199999999997</v>
      </c>
      <c r="L18" s="70"/>
      <c r="M18" s="70"/>
      <c r="N18" s="70"/>
      <c r="O18" s="70"/>
      <c r="P18" s="70"/>
      <c r="Q18" s="70"/>
      <c r="R18" s="70"/>
      <c r="S18" s="70"/>
      <c r="T18" s="70">
        <f>SUM(T19+T20+T21)</f>
        <v>0</v>
      </c>
      <c r="U18" s="70"/>
      <c r="V18" s="70"/>
      <c r="W18" s="70"/>
      <c r="X18" s="70"/>
      <c r="Y18" s="70"/>
      <c r="Z18" s="75">
        <f t="shared" si="1"/>
        <v>39704.199999999997</v>
      </c>
      <c r="AA18" s="70">
        <f>SUM(AA19+AA20+AA21)</f>
        <v>39704.199999999997</v>
      </c>
      <c r="AB18" s="70">
        <f>SUM(AB19+AB20+AB21)</f>
        <v>0</v>
      </c>
    </row>
    <row r="19" spans="1:28" ht="17.25" hidden="1" customHeight="1" x14ac:dyDescent="0.2">
      <c r="A19" s="14" t="s">
        <v>142</v>
      </c>
      <c r="B19" s="15" t="s">
        <v>130</v>
      </c>
      <c r="C19" s="15" t="s">
        <v>141</v>
      </c>
      <c r="D19" s="72">
        <v>26347.1</v>
      </c>
      <c r="E19" s="76">
        <v>30374.9</v>
      </c>
      <c r="F19" s="74"/>
      <c r="G19" s="75">
        <f t="shared" si="4"/>
        <v>27093</v>
      </c>
      <c r="H19" s="74">
        <v>27093</v>
      </c>
      <c r="I19" s="74"/>
      <c r="J19" s="75">
        <f t="shared" si="5"/>
        <v>31861</v>
      </c>
      <c r="K19" s="74">
        <v>31861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5">
        <f t="shared" si="1"/>
        <v>30261</v>
      </c>
      <c r="AA19" s="74">
        <v>30261</v>
      </c>
      <c r="AB19" s="74"/>
    </row>
    <row r="20" spans="1:28" ht="18" hidden="1" customHeight="1" x14ac:dyDescent="0.2">
      <c r="A20" s="14" t="s">
        <v>143</v>
      </c>
      <c r="B20" s="15" t="s">
        <v>130</v>
      </c>
      <c r="C20" s="15" t="s">
        <v>141</v>
      </c>
      <c r="D20" s="72">
        <v>4492.8</v>
      </c>
      <c r="E20" s="76">
        <v>5539.9</v>
      </c>
      <c r="F20" s="74"/>
      <c r="G20" s="75">
        <f t="shared" si="4"/>
        <v>4702.7</v>
      </c>
      <c r="H20" s="74">
        <v>4702.7</v>
      </c>
      <c r="I20" s="74"/>
      <c r="J20" s="75">
        <f t="shared" si="5"/>
        <v>5751.2</v>
      </c>
      <c r="K20" s="74">
        <v>5751.2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5">
        <f t="shared" si="1"/>
        <v>5651.2</v>
      </c>
      <c r="AA20" s="74">
        <v>5651.2</v>
      </c>
      <c r="AB20" s="74"/>
    </row>
    <row r="21" spans="1:28" ht="18.75" hidden="1" customHeight="1" x14ac:dyDescent="0.2">
      <c r="A21" s="14" t="s">
        <v>144</v>
      </c>
      <c r="B21" s="15" t="s">
        <v>130</v>
      </c>
      <c r="C21" s="15" t="s">
        <v>141</v>
      </c>
      <c r="D21" s="72">
        <v>1610.1</v>
      </c>
      <c r="E21" s="76">
        <v>1935.1</v>
      </c>
      <c r="F21" s="74"/>
      <c r="G21" s="75">
        <f t="shared" si="4"/>
        <v>2907.1</v>
      </c>
      <c r="H21" s="74">
        <v>2907.1</v>
      </c>
      <c r="I21" s="74"/>
      <c r="J21" s="75">
        <f t="shared" si="5"/>
        <v>3792</v>
      </c>
      <c r="K21" s="74">
        <v>3792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>
        <f t="shared" si="1"/>
        <v>3792</v>
      </c>
      <c r="AA21" s="74">
        <v>3792</v>
      </c>
      <c r="AB21" s="74"/>
    </row>
    <row r="22" spans="1:28" s="60" customFormat="1" ht="24" hidden="1" customHeight="1" x14ac:dyDescent="0.2">
      <c r="A22" s="57" t="s">
        <v>48</v>
      </c>
      <c r="B22" s="56" t="s">
        <v>130</v>
      </c>
      <c r="C22" s="56" t="s">
        <v>145</v>
      </c>
      <c r="D22" s="77">
        <f>D23</f>
        <v>4356</v>
      </c>
      <c r="E22" s="77">
        <f t="shared" ref="E22:AB22" si="9">E23</f>
        <v>0</v>
      </c>
      <c r="F22" s="77">
        <f t="shared" si="9"/>
        <v>0</v>
      </c>
      <c r="G22" s="78">
        <f t="shared" si="9"/>
        <v>0</v>
      </c>
      <c r="H22" s="77">
        <f t="shared" si="9"/>
        <v>0</v>
      </c>
      <c r="I22" s="77">
        <f t="shared" si="9"/>
        <v>0</v>
      </c>
      <c r="J22" s="78">
        <f t="shared" si="9"/>
        <v>0</v>
      </c>
      <c r="K22" s="77">
        <f t="shared" si="9"/>
        <v>0</v>
      </c>
      <c r="L22" s="77">
        <f t="shared" si="9"/>
        <v>0</v>
      </c>
      <c r="M22" s="77">
        <f t="shared" si="9"/>
        <v>0</v>
      </c>
      <c r="N22" s="77">
        <f t="shared" si="9"/>
        <v>0</v>
      </c>
      <c r="O22" s="77">
        <f t="shared" si="9"/>
        <v>0</v>
      </c>
      <c r="P22" s="77">
        <f t="shared" si="9"/>
        <v>0</v>
      </c>
      <c r="Q22" s="77">
        <f t="shared" si="9"/>
        <v>0</v>
      </c>
      <c r="R22" s="77">
        <f t="shared" si="9"/>
        <v>0</v>
      </c>
      <c r="S22" s="77">
        <f t="shared" si="9"/>
        <v>0</v>
      </c>
      <c r="T22" s="77">
        <f t="shared" si="9"/>
        <v>0</v>
      </c>
      <c r="U22" s="77"/>
      <c r="V22" s="77"/>
      <c r="W22" s="77"/>
      <c r="X22" s="77"/>
      <c r="Y22" s="77"/>
      <c r="Z22" s="75">
        <f t="shared" si="1"/>
        <v>0</v>
      </c>
      <c r="AA22" s="77">
        <f t="shared" si="9"/>
        <v>0</v>
      </c>
      <c r="AB22" s="77">
        <f t="shared" si="9"/>
        <v>0</v>
      </c>
    </row>
    <row r="23" spans="1:28" ht="18.75" hidden="1" customHeight="1" x14ac:dyDescent="0.2">
      <c r="A23" s="40" t="s">
        <v>44</v>
      </c>
      <c r="B23" s="15" t="s">
        <v>130</v>
      </c>
      <c r="C23" s="43" t="s">
        <v>145</v>
      </c>
      <c r="D23" s="72">
        <v>4356</v>
      </c>
      <c r="E23" s="76"/>
      <c r="F23" s="74"/>
      <c r="G23" s="75"/>
      <c r="H23" s="74"/>
      <c r="I23" s="74"/>
      <c r="J23" s="75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5">
        <f t="shared" si="1"/>
        <v>0</v>
      </c>
      <c r="AA23" s="74"/>
      <c r="AB23" s="74"/>
    </row>
    <row r="24" spans="1:28" s="18" customFormat="1" ht="18" hidden="1" customHeight="1" x14ac:dyDescent="0.2">
      <c r="A24" s="16" t="s">
        <v>146</v>
      </c>
      <c r="B24" s="17" t="s">
        <v>130</v>
      </c>
      <c r="C24" s="17" t="s">
        <v>147</v>
      </c>
      <c r="D24" s="70">
        <f t="shared" ref="D24:K24" si="10">SUM(D25)</f>
        <v>0</v>
      </c>
      <c r="E24" s="70">
        <f t="shared" si="10"/>
        <v>1246.3</v>
      </c>
      <c r="F24" s="70">
        <f t="shared" si="10"/>
        <v>0</v>
      </c>
      <c r="G24" s="71">
        <f t="shared" si="10"/>
        <v>3000</v>
      </c>
      <c r="H24" s="70">
        <f t="shared" si="10"/>
        <v>3000</v>
      </c>
      <c r="I24" s="70">
        <f t="shared" si="10"/>
        <v>0</v>
      </c>
      <c r="J24" s="71">
        <f t="shared" si="10"/>
        <v>5000</v>
      </c>
      <c r="K24" s="70">
        <f t="shared" si="10"/>
        <v>5000</v>
      </c>
      <c r="L24" s="70"/>
      <c r="M24" s="70"/>
      <c r="N24" s="70"/>
      <c r="O24" s="70"/>
      <c r="P24" s="70"/>
      <c r="Q24" s="70"/>
      <c r="R24" s="70"/>
      <c r="S24" s="70"/>
      <c r="T24" s="70">
        <f>SUM(T25)</f>
        <v>0</v>
      </c>
      <c r="U24" s="70"/>
      <c r="V24" s="70"/>
      <c r="W24" s="70"/>
      <c r="X24" s="70"/>
      <c r="Y24" s="70"/>
      <c r="Z24" s="75">
        <f t="shared" si="1"/>
        <v>5000</v>
      </c>
      <c r="AA24" s="70">
        <f>SUM(AA25)</f>
        <v>5000</v>
      </c>
      <c r="AB24" s="70">
        <f>SUM(AB25)</f>
        <v>0</v>
      </c>
    </row>
    <row r="25" spans="1:28" ht="16.5" hidden="1" customHeight="1" x14ac:dyDescent="0.2">
      <c r="A25" s="14" t="s">
        <v>289</v>
      </c>
      <c r="B25" s="15" t="s">
        <v>130</v>
      </c>
      <c r="C25" s="15" t="s">
        <v>147</v>
      </c>
      <c r="D25" s="72"/>
      <c r="E25" s="76">
        <v>1246.3</v>
      </c>
      <c r="F25" s="74"/>
      <c r="G25" s="75">
        <f>SUM(I25+H25)</f>
        <v>3000</v>
      </c>
      <c r="H25" s="74">
        <v>3000</v>
      </c>
      <c r="I25" s="74"/>
      <c r="J25" s="75">
        <f t="shared" si="5"/>
        <v>5000</v>
      </c>
      <c r="K25" s="74">
        <v>5000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5">
        <f t="shared" si="1"/>
        <v>5000</v>
      </c>
      <c r="AA25" s="74">
        <v>5000</v>
      </c>
      <c r="AB25" s="74"/>
    </row>
    <row r="26" spans="1:28" s="18" customFormat="1" ht="16.5" hidden="1" customHeight="1" x14ac:dyDescent="0.2">
      <c r="A26" s="16" t="s">
        <v>150</v>
      </c>
      <c r="B26" s="17" t="s">
        <v>130</v>
      </c>
      <c r="C26" s="17" t="s">
        <v>151</v>
      </c>
      <c r="D26" s="70">
        <f>SUM(D27+D28+D30+D31+D32+D33+D34+D35+D36+D37+D29)</f>
        <v>46890.6</v>
      </c>
      <c r="E26" s="70">
        <f>SUM(E27+E28+E29+E30+E31+E32+E33+E34+E35+E36+E37)</f>
        <v>51387.799999999996</v>
      </c>
      <c r="F26" s="70">
        <f>SUM(F27+F28+F29+F30+F31+F32+F33+F34+F35+F36+F37)</f>
        <v>0</v>
      </c>
      <c r="G26" s="75">
        <f>SUM(I26+H26)</f>
        <v>217242.9</v>
      </c>
      <c r="H26" s="70">
        <f>SUM(H27+H28+H30+H31+H32+H33+H34+H35+H36+H37+H38)</f>
        <v>202811.5</v>
      </c>
      <c r="I26" s="70">
        <f>SUM(I27+I28+I30+I31+I32+I33+I34+I35+I36+I37)</f>
        <v>14431.4</v>
      </c>
      <c r="J26" s="71">
        <f>SUM(J27+J28+J30+J31+J32+J33+J34+J35+J36+J37)</f>
        <v>70688.900000000009</v>
      </c>
      <c r="K26" s="70">
        <f>SUM(K27+K28+K30+K31+K32+K33+K34+K35+K36+K37)</f>
        <v>51421</v>
      </c>
      <c r="L26" s="70"/>
      <c r="M26" s="70"/>
      <c r="N26" s="70"/>
      <c r="O26" s="70"/>
      <c r="P26" s="70"/>
      <c r="Q26" s="70"/>
      <c r="R26" s="70"/>
      <c r="S26" s="70"/>
      <c r="T26" s="70">
        <f>SUM(T27+T28+T30+T31+T32+T33+T34+T35+T36+T37)</f>
        <v>19267.899999999998</v>
      </c>
      <c r="U26" s="70"/>
      <c r="V26" s="70"/>
      <c r="W26" s="70"/>
      <c r="X26" s="70"/>
      <c r="Y26" s="70"/>
      <c r="Z26" s="75">
        <f t="shared" si="1"/>
        <v>54328.899999999994</v>
      </c>
      <c r="AA26" s="70">
        <f>SUM(AA27+AA28+AA30+AA31+AA32+AA33+AA34+AA35+AA36+AA37)</f>
        <v>35061</v>
      </c>
      <c r="AB26" s="70">
        <f>SUM(AB27+AB28+AB30+AB31+AB32+AB33+AB34+AB35+AB36+AB37)</f>
        <v>19267.899999999998</v>
      </c>
    </row>
    <row r="27" spans="1:28" ht="16.5" hidden="1" customHeight="1" x14ac:dyDescent="0.2">
      <c r="A27" s="14" t="s">
        <v>290</v>
      </c>
      <c r="B27" s="15" t="s">
        <v>130</v>
      </c>
      <c r="C27" s="15" t="s">
        <v>151</v>
      </c>
      <c r="D27" s="72">
        <v>23000.2</v>
      </c>
      <c r="E27" s="76">
        <v>30129.8</v>
      </c>
      <c r="F27" s="74"/>
      <c r="G27" s="75">
        <f t="shared" si="4"/>
        <v>29503</v>
      </c>
      <c r="H27" s="74">
        <v>29503</v>
      </c>
      <c r="I27" s="74"/>
      <c r="J27" s="75">
        <f t="shared" si="5"/>
        <v>34307</v>
      </c>
      <c r="K27" s="74">
        <v>34307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5">
        <f t="shared" si="1"/>
        <v>33061</v>
      </c>
      <c r="AA27" s="74">
        <v>33061</v>
      </c>
      <c r="AB27" s="74"/>
    </row>
    <row r="28" spans="1:28" ht="25.5" hidden="1" x14ac:dyDescent="0.2">
      <c r="A28" s="14" t="s">
        <v>152</v>
      </c>
      <c r="B28" s="15" t="s">
        <v>130</v>
      </c>
      <c r="C28" s="15" t="s">
        <v>151</v>
      </c>
      <c r="D28" s="72">
        <v>2545.6999999999998</v>
      </c>
      <c r="E28" s="76">
        <v>2642.9</v>
      </c>
      <c r="F28" s="74"/>
      <c r="G28" s="75">
        <f t="shared" si="4"/>
        <v>1881</v>
      </c>
      <c r="H28" s="74">
        <v>1881</v>
      </c>
      <c r="I28" s="74"/>
      <c r="J28" s="75">
        <f t="shared" si="5"/>
        <v>15932</v>
      </c>
      <c r="K28" s="74">
        <v>15932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5">
        <f t="shared" si="1"/>
        <v>2000</v>
      </c>
      <c r="AA28" s="74">
        <v>2000</v>
      </c>
      <c r="AB28" s="74"/>
    </row>
    <row r="29" spans="1:28" hidden="1" x14ac:dyDescent="0.2">
      <c r="A29" s="40" t="s">
        <v>102</v>
      </c>
      <c r="B29" s="15" t="s">
        <v>130</v>
      </c>
      <c r="C29" s="15" t="s">
        <v>151</v>
      </c>
      <c r="D29" s="72">
        <v>450</v>
      </c>
      <c r="E29" s="76">
        <v>1135.4000000000001</v>
      </c>
      <c r="F29" s="74"/>
      <c r="G29" s="75">
        <f t="shared" si="4"/>
        <v>0</v>
      </c>
      <c r="H29" s="74"/>
      <c r="I29" s="74"/>
      <c r="J29" s="75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5">
        <f t="shared" si="1"/>
        <v>0</v>
      </c>
      <c r="AA29" s="74"/>
      <c r="AB29" s="74"/>
    </row>
    <row r="30" spans="1:28" ht="18" hidden="1" customHeight="1" x14ac:dyDescent="0.2">
      <c r="A30" s="14" t="s">
        <v>153</v>
      </c>
      <c r="B30" s="15" t="s">
        <v>130</v>
      </c>
      <c r="C30" s="15" t="s">
        <v>151</v>
      </c>
      <c r="D30" s="72">
        <v>7514.7</v>
      </c>
      <c r="E30" s="72">
        <v>2872</v>
      </c>
      <c r="F30" s="74"/>
      <c r="G30" s="75">
        <f t="shared" si="4"/>
        <v>0</v>
      </c>
      <c r="H30" s="74"/>
      <c r="I30" s="74"/>
      <c r="J30" s="75">
        <f t="shared" si="5"/>
        <v>1182</v>
      </c>
      <c r="K30" s="74">
        <v>1182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>
        <f t="shared" si="1"/>
        <v>0</v>
      </c>
      <c r="AA30" s="74"/>
      <c r="AB30" s="74"/>
    </row>
    <row r="31" spans="1:28" ht="39.75" hidden="1" customHeight="1" x14ac:dyDescent="0.2">
      <c r="A31" s="14" t="s">
        <v>291</v>
      </c>
      <c r="B31" s="15" t="s">
        <v>130</v>
      </c>
      <c r="C31" s="15" t="s">
        <v>151</v>
      </c>
      <c r="D31" s="72">
        <v>6672</v>
      </c>
      <c r="E31" s="76">
        <v>6376.3</v>
      </c>
      <c r="F31" s="74"/>
      <c r="G31" s="75">
        <f t="shared" si="4"/>
        <v>6176.3</v>
      </c>
      <c r="H31" s="74"/>
      <c r="I31" s="74">
        <v>6176.3</v>
      </c>
      <c r="J31" s="75">
        <f t="shared" si="5"/>
        <v>7090.6</v>
      </c>
      <c r="K31" s="74"/>
      <c r="L31" s="74"/>
      <c r="M31" s="74"/>
      <c r="N31" s="74"/>
      <c r="O31" s="74"/>
      <c r="P31" s="74"/>
      <c r="Q31" s="74"/>
      <c r="R31" s="74"/>
      <c r="S31" s="74"/>
      <c r="T31" s="74">
        <v>7090.6</v>
      </c>
      <c r="U31" s="74"/>
      <c r="V31" s="74"/>
      <c r="W31" s="74"/>
      <c r="X31" s="74"/>
      <c r="Y31" s="74"/>
      <c r="Z31" s="75">
        <f t="shared" si="1"/>
        <v>7090.6</v>
      </c>
      <c r="AA31" s="74"/>
      <c r="AB31" s="74">
        <v>7090.6</v>
      </c>
    </row>
    <row r="32" spans="1:28" ht="25.5" hidden="1" x14ac:dyDescent="0.2">
      <c r="A32" s="14" t="s">
        <v>292</v>
      </c>
      <c r="B32" s="15" t="s">
        <v>130</v>
      </c>
      <c r="C32" s="15" t="s">
        <v>151</v>
      </c>
      <c r="D32" s="72">
        <v>4198</v>
      </c>
      <c r="E32" s="76">
        <v>5164.8</v>
      </c>
      <c r="F32" s="74"/>
      <c r="G32" s="75">
        <f t="shared" si="4"/>
        <v>5164.8</v>
      </c>
      <c r="H32" s="74"/>
      <c r="I32" s="74">
        <v>5164.8</v>
      </c>
      <c r="J32" s="75">
        <f t="shared" si="5"/>
        <v>7718.5</v>
      </c>
      <c r="K32" s="74"/>
      <c r="L32" s="74"/>
      <c r="M32" s="74"/>
      <c r="N32" s="74"/>
      <c r="O32" s="74"/>
      <c r="P32" s="74"/>
      <c r="Q32" s="74"/>
      <c r="R32" s="74"/>
      <c r="S32" s="74"/>
      <c r="T32" s="74">
        <v>7718.5</v>
      </c>
      <c r="U32" s="74"/>
      <c r="V32" s="74"/>
      <c r="W32" s="74"/>
      <c r="X32" s="74"/>
      <c r="Y32" s="74"/>
      <c r="Z32" s="75">
        <f t="shared" si="1"/>
        <v>7718.5</v>
      </c>
      <c r="AA32" s="74"/>
      <c r="AB32" s="74">
        <v>7718.5</v>
      </c>
    </row>
    <row r="33" spans="1:28" ht="25.5" hidden="1" x14ac:dyDescent="0.2">
      <c r="A33" s="14" t="s">
        <v>293</v>
      </c>
      <c r="B33" s="15" t="s">
        <v>130</v>
      </c>
      <c r="C33" s="15" t="s">
        <v>151</v>
      </c>
      <c r="D33" s="72">
        <v>2312.8000000000002</v>
      </c>
      <c r="E33" s="76">
        <v>2293.1999999999998</v>
      </c>
      <c r="F33" s="74"/>
      <c r="G33" s="75">
        <f t="shared" si="4"/>
        <v>2293.1999999999998</v>
      </c>
      <c r="H33" s="74"/>
      <c r="I33" s="74">
        <v>2293.1999999999998</v>
      </c>
      <c r="J33" s="75">
        <f t="shared" si="5"/>
        <v>3427</v>
      </c>
      <c r="K33" s="74"/>
      <c r="L33" s="74"/>
      <c r="M33" s="74"/>
      <c r="N33" s="74"/>
      <c r="O33" s="74"/>
      <c r="P33" s="74"/>
      <c r="Q33" s="74"/>
      <c r="R33" s="74"/>
      <c r="S33" s="74"/>
      <c r="T33" s="74">
        <v>3427</v>
      </c>
      <c r="U33" s="74"/>
      <c r="V33" s="74"/>
      <c r="W33" s="74"/>
      <c r="X33" s="74"/>
      <c r="Y33" s="74"/>
      <c r="Z33" s="75">
        <f t="shared" si="1"/>
        <v>3427</v>
      </c>
      <c r="AA33" s="74"/>
      <c r="AB33" s="74">
        <v>3427</v>
      </c>
    </row>
    <row r="34" spans="1:28" ht="25.5" hidden="1" x14ac:dyDescent="0.2">
      <c r="A34" s="14" t="s">
        <v>294</v>
      </c>
      <c r="B34" s="15" t="s">
        <v>130</v>
      </c>
      <c r="C34" s="15" t="s">
        <v>151</v>
      </c>
      <c r="D34" s="72">
        <v>9.5</v>
      </c>
      <c r="E34" s="76"/>
      <c r="F34" s="74"/>
      <c r="G34" s="75">
        <f t="shared" si="4"/>
        <v>18</v>
      </c>
      <c r="H34" s="74"/>
      <c r="I34" s="74">
        <v>18</v>
      </c>
      <c r="J34" s="75">
        <f t="shared" si="5"/>
        <v>0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5">
        <f t="shared" si="1"/>
        <v>0</v>
      </c>
      <c r="AA34" s="74"/>
      <c r="AB34" s="74"/>
    </row>
    <row r="35" spans="1:28" ht="25.5" hidden="1" x14ac:dyDescent="0.2">
      <c r="A35" s="14" t="s">
        <v>295</v>
      </c>
      <c r="B35" s="15" t="s">
        <v>130</v>
      </c>
      <c r="C35" s="15" t="s">
        <v>151</v>
      </c>
      <c r="D35" s="72">
        <v>187.7</v>
      </c>
      <c r="E35" s="76"/>
      <c r="F35" s="74"/>
      <c r="G35" s="75">
        <f t="shared" si="4"/>
        <v>0</v>
      </c>
      <c r="H35" s="74"/>
      <c r="I35" s="74"/>
      <c r="J35" s="75">
        <f t="shared" si="5"/>
        <v>0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5">
        <f t="shared" si="1"/>
        <v>0</v>
      </c>
      <c r="AA35" s="74"/>
      <c r="AB35" s="74"/>
    </row>
    <row r="36" spans="1:28" ht="42.75" hidden="1" customHeight="1" x14ac:dyDescent="0.2">
      <c r="A36" s="14" t="s">
        <v>296</v>
      </c>
      <c r="B36" s="15" t="s">
        <v>130</v>
      </c>
      <c r="C36" s="15" t="s">
        <v>151</v>
      </c>
      <c r="D36" s="72"/>
      <c r="E36" s="76">
        <v>684.7</v>
      </c>
      <c r="F36" s="74"/>
      <c r="G36" s="75">
        <f t="shared" si="4"/>
        <v>684.7</v>
      </c>
      <c r="H36" s="74"/>
      <c r="I36" s="74">
        <v>684.7</v>
      </c>
      <c r="J36" s="75">
        <f t="shared" si="5"/>
        <v>930.7</v>
      </c>
      <c r="K36" s="74"/>
      <c r="L36" s="74"/>
      <c r="M36" s="74"/>
      <c r="N36" s="74"/>
      <c r="O36" s="74"/>
      <c r="P36" s="74"/>
      <c r="Q36" s="74"/>
      <c r="R36" s="74"/>
      <c r="S36" s="74"/>
      <c r="T36" s="74">
        <v>930.7</v>
      </c>
      <c r="U36" s="74"/>
      <c r="V36" s="74"/>
      <c r="W36" s="74"/>
      <c r="X36" s="74"/>
      <c r="Y36" s="74"/>
      <c r="Z36" s="75">
        <f t="shared" si="1"/>
        <v>930.7</v>
      </c>
      <c r="AA36" s="74"/>
      <c r="AB36" s="74">
        <v>930.7</v>
      </c>
    </row>
    <row r="37" spans="1:28" ht="38.25" hidden="1" x14ac:dyDescent="0.2">
      <c r="A37" s="14" t="s">
        <v>297</v>
      </c>
      <c r="B37" s="15" t="s">
        <v>130</v>
      </c>
      <c r="C37" s="15" t="s">
        <v>151</v>
      </c>
      <c r="D37" s="72"/>
      <c r="E37" s="73">
        <v>88.7</v>
      </c>
      <c r="F37" s="74"/>
      <c r="G37" s="75">
        <f t="shared" si="4"/>
        <v>94.4</v>
      </c>
      <c r="H37" s="74"/>
      <c r="I37" s="74">
        <v>94.4</v>
      </c>
      <c r="J37" s="75">
        <f t="shared" si="5"/>
        <v>101.1</v>
      </c>
      <c r="K37" s="74"/>
      <c r="L37" s="74"/>
      <c r="M37" s="74"/>
      <c r="N37" s="74"/>
      <c r="O37" s="74"/>
      <c r="P37" s="74"/>
      <c r="Q37" s="74"/>
      <c r="R37" s="74"/>
      <c r="S37" s="74"/>
      <c r="T37" s="74">
        <v>101.1</v>
      </c>
      <c r="U37" s="74"/>
      <c r="V37" s="74"/>
      <c r="W37" s="74"/>
      <c r="X37" s="74"/>
      <c r="Y37" s="74"/>
      <c r="Z37" s="75">
        <f t="shared" si="1"/>
        <v>101.1</v>
      </c>
      <c r="AA37" s="74"/>
      <c r="AB37" s="74">
        <v>101.1</v>
      </c>
    </row>
    <row r="38" spans="1:28" hidden="1" x14ac:dyDescent="0.2">
      <c r="A38" s="40" t="s">
        <v>72</v>
      </c>
      <c r="B38" s="43" t="s">
        <v>130</v>
      </c>
      <c r="C38" s="43" t="s">
        <v>151</v>
      </c>
      <c r="D38" s="72"/>
      <c r="E38" s="73"/>
      <c r="F38" s="74"/>
      <c r="G38" s="75">
        <f t="shared" si="4"/>
        <v>171427.5</v>
      </c>
      <c r="H38" s="74">
        <v>171427.5</v>
      </c>
      <c r="I38" s="74"/>
      <c r="J38" s="75">
        <f t="shared" si="5"/>
        <v>0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5">
        <f t="shared" si="1"/>
        <v>0</v>
      </c>
      <c r="AA38" s="74"/>
      <c r="AB38" s="74"/>
    </row>
    <row r="39" spans="1:28" s="130" customFormat="1" ht="24.75" hidden="1" customHeight="1" x14ac:dyDescent="0.2">
      <c r="A39" s="127" t="s">
        <v>154</v>
      </c>
      <c r="B39" s="128" t="s">
        <v>134</v>
      </c>
      <c r="C39" s="128" t="s">
        <v>131</v>
      </c>
      <c r="D39" s="129">
        <f t="shared" ref="D39:O39" si="11">SUM(D40+D53+D58)</f>
        <v>136917.9</v>
      </c>
      <c r="E39" s="131">
        <f t="shared" si="11"/>
        <v>154376.4</v>
      </c>
      <c r="F39" s="131">
        <f t="shared" si="11"/>
        <v>0</v>
      </c>
      <c r="G39" s="131">
        <f t="shared" si="11"/>
        <v>12336</v>
      </c>
      <c r="H39" s="131">
        <f t="shared" si="11"/>
        <v>12336</v>
      </c>
      <c r="I39" s="131">
        <f t="shared" si="11"/>
        <v>0</v>
      </c>
      <c r="J39" s="131">
        <f t="shared" si="11"/>
        <v>18629.2</v>
      </c>
      <c r="K39" s="131">
        <f t="shared" si="11"/>
        <v>18629.2</v>
      </c>
      <c r="L39" s="131">
        <f t="shared" si="11"/>
        <v>105</v>
      </c>
      <c r="M39" s="131">
        <f t="shared" si="11"/>
        <v>0</v>
      </c>
      <c r="N39" s="131">
        <f t="shared" si="11"/>
        <v>0</v>
      </c>
      <c r="O39" s="131">
        <f t="shared" si="11"/>
        <v>0</v>
      </c>
      <c r="P39" s="131"/>
      <c r="Q39" s="131"/>
      <c r="R39" s="131">
        <f>SUM(R40+R53+R58)</f>
        <v>0</v>
      </c>
      <c r="S39" s="131"/>
      <c r="T39" s="131">
        <f>SUM(T40+T53+T58)</f>
        <v>0</v>
      </c>
      <c r="U39" s="131"/>
      <c r="V39" s="131"/>
      <c r="W39" s="131"/>
      <c r="X39" s="131"/>
      <c r="Y39" s="131"/>
      <c r="Z39" s="75">
        <f t="shared" si="1"/>
        <v>9405.2000000000007</v>
      </c>
      <c r="AA39" s="131">
        <f>SUM(AA40+AA53+AA58)</f>
        <v>9405.2000000000007</v>
      </c>
      <c r="AB39" s="131">
        <f>SUM(AB40+AB53+AB58)</f>
        <v>0</v>
      </c>
    </row>
    <row r="40" spans="1:28" s="18" customFormat="1" ht="18" hidden="1" customHeight="1" x14ac:dyDescent="0.2">
      <c r="A40" s="16" t="s">
        <v>298</v>
      </c>
      <c r="B40" s="17" t="s">
        <v>134</v>
      </c>
      <c r="C40" s="17" t="s">
        <v>132</v>
      </c>
      <c r="D40" s="70">
        <f>SUM(D41+D42+D52)</f>
        <v>128085.6</v>
      </c>
      <c r="E40" s="70">
        <f t="shared" ref="E40:AB40" si="12">SUM(E41+E42+E52)</f>
        <v>145277.19999999998</v>
      </c>
      <c r="F40" s="70">
        <f t="shared" si="12"/>
        <v>0</v>
      </c>
      <c r="G40" s="71">
        <f t="shared" si="12"/>
        <v>4138</v>
      </c>
      <c r="H40" s="70">
        <f t="shared" si="12"/>
        <v>4138</v>
      </c>
      <c r="I40" s="70">
        <f t="shared" si="12"/>
        <v>0</v>
      </c>
      <c r="J40" s="71">
        <f t="shared" si="12"/>
        <v>4138</v>
      </c>
      <c r="K40" s="70">
        <f t="shared" si="12"/>
        <v>4138</v>
      </c>
      <c r="L40" s="70">
        <f t="shared" si="12"/>
        <v>0</v>
      </c>
      <c r="M40" s="70">
        <f t="shared" si="12"/>
        <v>0</v>
      </c>
      <c r="N40" s="70">
        <f t="shared" si="12"/>
        <v>0</v>
      </c>
      <c r="O40" s="70">
        <f t="shared" si="12"/>
        <v>0</v>
      </c>
      <c r="P40" s="70"/>
      <c r="Q40" s="70"/>
      <c r="R40" s="70">
        <f t="shared" si="12"/>
        <v>0</v>
      </c>
      <c r="S40" s="70"/>
      <c r="T40" s="70">
        <f t="shared" si="12"/>
        <v>0</v>
      </c>
      <c r="U40" s="70"/>
      <c r="V40" s="70"/>
      <c r="W40" s="70"/>
      <c r="X40" s="70"/>
      <c r="Y40" s="70"/>
      <c r="Z40" s="75">
        <f t="shared" si="1"/>
        <v>500</v>
      </c>
      <c r="AA40" s="70">
        <f t="shared" si="12"/>
        <v>500</v>
      </c>
      <c r="AB40" s="70">
        <f t="shared" si="12"/>
        <v>0</v>
      </c>
    </row>
    <row r="41" spans="1:28" hidden="1" x14ac:dyDescent="0.2">
      <c r="A41" s="14" t="s">
        <v>155</v>
      </c>
      <c r="B41" s="15" t="s">
        <v>134</v>
      </c>
      <c r="C41" s="15" t="s">
        <v>132</v>
      </c>
      <c r="D41" s="72">
        <v>128085.6</v>
      </c>
      <c r="E41" s="72">
        <v>140380.4</v>
      </c>
      <c r="F41" s="74"/>
      <c r="G41" s="75">
        <f t="shared" ref="G41:G59" si="13">SUM(I41+H41)</f>
        <v>0</v>
      </c>
      <c r="H41" s="74"/>
      <c r="I41" s="74"/>
      <c r="J41" s="75">
        <f t="shared" si="5"/>
        <v>0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5">
        <f t="shared" si="1"/>
        <v>0</v>
      </c>
      <c r="AA41" s="74"/>
      <c r="AB41" s="74"/>
    </row>
    <row r="42" spans="1:28" ht="51" hidden="1" collapsed="1" x14ac:dyDescent="0.2">
      <c r="A42" s="14" t="s">
        <v>156</v>
      </c>
      <c r="B42" s="15" t="s">
        <v>134</v>
      </c>
      <c r="C42" s="15" t="s">
        <v>132</v>
      </c>
      <c r="D42" s="72"/>
      <c r="E42" s="73">
        <f>SUM(E43:E51)</f>
        <v>3982</v>
      </c>
      <c r="F42" s="74"/>
      <c r="G42" s="75">
        <f t="shared" si="13"/>
        <v>4128</v>
      </c>
      <c r="H42" s="74">
        <v>4128</v>
      </c>
      <c r="I42" s="74"/>
      <c r="J42" s="75">
        <f t="shared" si="5"/>
        <v>4128</v>
      </c>
      <c r="K42" s="74">
        <v>4128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>
        <f t="shared" si="1"/>
        <v>500</v>
      </c>
      <c r="AA42" s="74">
        <v>500</v>
      </c>
      <c r="AB42" s="74"/>
    </row>
    <row r="43" spans="1:28" hidden="1" outlineLevel="1" x14ac:dyDescent="0.2">
      <c r="A43" s="14" t="s">
        <v>157</v>
      </c>
      <c r="B43" s="15" t="s">
        <v>134</v>
      </c>
      <c r="C43" s="15" t="s">
        <v>132</v>
      </c>
      <c r="D43" s="72"/>
      <c r="E43" s="73">
        <v>848</v>
      </c>
      <c r="F43" s="74"/>
      <c r="G43" s="75">
        <f t="shared" si="13"/>
        <v>0</v>
      </c>
      <c r="H43" s="74"/>
      <c r="I43" s="74"/>
      <c r="J43" s="75">
        <f t="shared" si="5"/>
        <v>0</v>
      </c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>
        <f t="shared" si="1"/>
        <v>0</v>
      </c>
      <c r="AA43" s="74"/>
      <c r="AB43" s="74"/>
    </row>
    <row r="44" spans="1:28" hidden="1" outlineLevel="1" x14ac:dyDescent="0.2">
      <c r="A44" s="14" t="s">
        <v>158</v>
      </c>
      <c r="B44" s="15" t="s">
        <v>134</v>
      </c>
      <c r="C44" s="15" t="s">
        <v>132</v>
      </c>
      <c r="D44" s="72"/>
      <c r="E44" s="73">
        <v>245</v>
      </c>
      <c r="F44" s="74"/>
      <c r="G44" s="75">
        <f t="shared" si="13"/>
        <v>0</v>
      </c>
      <c r="H44" s="74"/>
      <c r="I44" s="74"/>
      <c r="J44" s="75">
        <f t="shared" si="5"/>
        <v>0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5">
        <f t="shared" si="1"/>
        <v>0</v>
      </c>
      <c r="AA44" s="74"/>
      <c r="AB44" s="74"/>
    </row>
    <row r="45" spans="1:28" hidden="1" outlineLevel="1" x14ac:dyDescent="0.2">
      <c r="A45" s="14" t="s">
        <v>159</v>
      </c>
      <c r="B45" s="15" t="s">
        <v>134</v>
      </c>
      <c r="C45" s="15" t="s">
        <v>132</v>
      </c>
      <c r="D45" s="72"/>
      <c r="E45" s="73">
        <v>179</v>
      </c>
      <c r="F45" s="74"/>
      <c r="G45" s="75">
        <f t="shared" si="13"/>
        <v>0</v>
      </c>
      <c r="H45" s="74"/>
      <c r="I45" s="74"/>
      <c r="J45" s="75">
        <f t="shared" si="5"/>
        <v>0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>
        <f t="shared" si="1"/>
        <v>0</v>
      </c>
      <c r="AA45" s="74"/>
      <c r="AB45" s="74"/>
    </row>
    <row r="46" spans="1:28" hidden="1" outlineLevel="1" x14ac:dyDescent="0.2">
      <c r="A46" s="14" t="s">
        <v>160</v>
      </c>
      <c r="B46" s="15" t="s">
        <v>134</v>
      </c>
      <c r="C46" s="15" t="s">
        <v>132</v>
      </c>
      <c r="D46" s="72"/>
      <c r="E46" s="73">
        <v>130</v>
      </c>
      <c r="F46" s="74"/>
      <c r="G46" s="75">
        <f t="shared" si="13"/>
        <v>0</v>
      </c>
      <c r="H46" s="74"/>
      <c r="I46" s="74"/>
      <c r="J46" s="75">
        <f t="shared" si="5"/>
        <v>0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>
        <f t="shared" si="1"/>
        <v>0</v>
      </c>
      <c r="AA46" s="74"/>
      <c r="AB46" s="74"/>
    </row>
    <row r="47" spans="1:28" ht="25.5" hidden="1" outlineLevel="1" x14ac:dyDescent="0.2">
      <c r="A47" s="14" t="s">
        <v>161</v>
      </c>
      <c r="B47" s="15" t="s">
        <v>134</v>
      </c>
      <c r="C47" s="15" t="s">
        <v>132</v>
      </c>
      <c r="D47" s="72"/>
      <c r="E47" s="73">
        <v>55</v>
      </c>
      <c r="F47" s="74"/>
      <c r="G47" s="75">
        <f t="shared" si="13"/>
        <v>0</v>
      </c>
      <c r="H47" s="74"/>
      <c r="I47" s="74"/>
      <c r="J47" s="75">
        <f t="shared" si="5"/>
        <v>0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>
        <f t="shared" si="1"/>
        <v>0</v>
      </c>
      <c r="AA47" s="74"/>
      <c r="AB47" s="74"/>
    </row>
    <row r="48" spans="1:28" hidden="1" outlineLevel="1" x14ac:dyDescent="0.2">
      <c r="A48" s="14" t="s">
        <v>162</v>
      </c>
      <c r="B48" s="15" t="s">
        <v>134</v>
      </c>
      <c r="C48" s="15" t="s">
        <v>132</v>
      </c>
      <c r="D48" s="72"/>
      <c r="E48" s="73">
        <v>15</v>
      </c>
      <c r="F48" s="74"/>
      <c r="G48" s="75">
        <f t="shared" si="13"/>
        <v>0</v>
      </c>
      <c r="H48" s="74"/>
      <c r="I48" s="74"/>
      <c r="J48" s="75">
        <f t="shared" si="5"/>
        <v>0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5">
        <f t="shared" si="1"/>
        <v>0</v>
      </c>
      <c r="AA48" s="74"/>
      <c r="AB48" s="74"/>
    </row>
    <row r="49" spans="1:28" hidden="1" outlineLevel="1" x14ac:dyDescent="0.2">
      <c r="A49" s="14" t="s">
        <v>163</v>
      </c>
      <c r="B49" s="15" t="s">
        <v>134</v>
      </c>
      <c r="C49" s="15" t="s">
        <v>132</v>
      </c>
      <c r="D49" s="72"/>
      <c r="E49" s="73">
        <v>10</v>
      </c>
      <c r="F49" s="74"/>
      <c r="G49" s="75">
        <f t="shared" si="13"/>
        <v>0</v>
      </c>
      <c r="H49" s="74"/>
      <c r="I49" s="74"/>
      <c r="J49" s="75">
        <f t="shared" si="5"/>
        <v>0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5">
        <f t="shared" si="1"/>
        <v>0</v>
      </c>
      <c r="AA49" s="74"/>
      <c r="AB49" s="74"/>
    </row>
    <row r="50" spans="1:28" hidden="1" outlineLevel="1" x14ac:dyDescent="0.2">
      <c r="A50" s="14" t="s">
        <v>164</v>
      </c>
      <c r="B50" s="15" t="s">
        <v>134</v>
      </c>
      <c r="C50" s="15" t="s">
        <v>132</v>
      </c>
      <c r="D50" s="72"/>
      <c r="E50" s="73">
        <v>100</v>
      </c>
      <c r="F50" s="74"/>
      <c r="G50" s="75">
        <f t="shared" si="13"/>
        <v>0</v>
      </c>
      <c r="H50" s="74"/>
      <c r="I50" s="74"/>
      <c r="J50" s="75">
        <f t="shared" si="5"/>
        <v>0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5">
        <f t="shared" si="1"/>
        <v>0</v>
      </c>
      <c r="AA50" s="74"/>
      <c r="AB50" s="74"/>
    </row>
    <row r="51" spans="1:28" hidden="1" outlineLevel="1" x14ac:dyDescent="0.2">
      <c r="A51" s="14" t="s">
        <v>165</v>
      </c>
      <c r="B51" s="15" t="s">
        <v>134</v>
      </c>
      <c r="C51" s="15" t="s">
        <v>132</v>
      </c>
      <c r="D51" s="72"/>
      <c r="E51" s="73">
        <v>2400</v>
      </c>
      <c r="F51" s="74"/>
      <c r="G51" s="75">
        <f t="shared" si="13"/>
        <v>0</v>
      </c>
      <c r="H51" s="74"/>
      <c r="I51" s="74"/>
      <c r="J51" s="75">
        <f t="shared" si="5"/>
        <v>0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5">
        <f t="shared" si="1"/>
        <v>0</v>
      </c>
      <c r="AA51" s="74"/>
      <c r="AB51" s="74"/>
    </row>
    <row r="52" spans="1:28" ht="38.25" hidden="1" collapsed="1" x14ac:dyDescent="0.2">
      <c r="A52" s="14" t="s">
        <v>166</v>
      </c>
      <c r="B52" s="15" t="s">
        <v>134</v>
      </c>
      <c r="C52" s="15" t="s">
        <v>132</v>
      </c>
      <c r="D52" s="72"/>
      <c r="E52" s="73">
        <v>914.8</v>
      </c>
      <c r="F52" s="74"/>
      <c r="G52" s="75">
        <f t="shared" si="13"/>
        <v>10</v>
      </c>
      <c r="H52" s="74">
        <v>10</v>
      </c>
      <c r="I52" s="74"/>
      <c r="J52" s="75">
        <f t="shared" si="5"/>
        <v>10</v>
      </c>
      <c r="K52" s="74">
        <v>10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5">
        <f t="shared" si="1"/>
        <v>0</v>
      </c>
      <c r="AA52" s="74"/>
      <c r="AB52" s="74"/>
    </row>
    <row r="53" spans="1:28" s="19" customFormat="1" ht="28.5" hidden="1" customHeight="1" x14ac:dyDescent="0.2">
      <c r="A53" s="16" t="s">
        <v>167</v>
      </c>
      <c r="B53" s="17" t="s">
        <v>134</v>
      </c>
      <c r="C53" s="17" t="s">
        <v>168</v>
      </c>
      <c r="D53" s="70">
        <f>SUM(D54+D55+D56+D57)</f>
        <v>8832.2999999999993</v>
      </c>
      <c r="E53" s="70">
        <f>SUM(E54+E55+E56+E57)</f>
        <v>9009.1999999999989</v>
      </c>
      <c r="F53" s="70">
        <f>SUM(F54+F55+F56+F57)</f>
        <v>0</v>
      </c>
      <c r="G53" s="71">
        <f>SUM(G54+G55+G56+G57)</f>
        <v>8198</v>
      </c>
      <c r="H53" s="70">
        <f>SUM(H54+H55+H56+H57)</f>
        <v>8198</v>
      </c>
      <c r="I53" s="70">
        <f>I54+I55+I56+I57</f>
        <v>0</v>
      </c>
      <c r="J53" s="71">
        <f>SUM(J54+J55+J56+J57)</f>
        <v>14491.2</v>
      </c>
      <c r="K53" s="70">
        <f>SUM(K54+K55+K56+K57)</f>
        <v>14491.2</v>
      </c>
      <c r="L53" s="70">
        <f t="shared" ref="L53:R53" si="14">SUM(L54+L55+L56+L57)</f>
        <v>105</v>
      </c>
      <c r="M53" s="70">
        <f t="shared" si="14"/>
        <v>0</v>
      </c>
      <c r="N53" s="70">
        <f t="shared" si="14"/>
        <v>0</v>
      </c>
      <c r="O53" s="70">
        <f t="shared" si="14"/>
        <v>0</v>
      </c>
      <c r="P53" s="70">
        <f t="shared" si="14"/>
        <v>0</v>
      </c>
      <c r="Q53" s="70">
        <f t="shared" si="14"/>
        <v>0</v>
      </c>
      <c r="R53" s="70">
        <f t="shared" si="14"/>
        <v>0</v>
      </c>
      <c r="S53" s="70"/>
      <c r="T53" s="70">
        <f>SUM(T54+T55+T56+T57)</f>
        <v>0</v>
      </c>
      <c r="U53" s="70"/>
      <c r="V53" s="70"/>
      <c r="W53" s="70"/>
      <c r="X53" s="70"/>
      <c r="Y53" s="70"/>
      <c r="Z53" s="75">
        <f t="shared" si="1"/>
        <v>8905.2000000000007</v>
      </c>
      <c r="AA53" s="70">
        <f>SUM(AA54+AA55+AA56+AA57)</f>
        <v>8905.2000000000007</v>
      </c>
      <c r="AB53" s="70">
        <f>SUM(AB54+AB55+AB56+AB57)</f>
        <v>0</v>
      </c>
    </row>
    <row r="54" spans="1:28" ht="25.5" hidden="1" x14ac:dyDescent="0.2">
      <c r="A54" s="14" t="s">
        <v>299</v>
      </c>
      <c r="B54" s="15" t="s">
        <v>134</v>
      </c>
      <c r="C54" s="15" t="s">
        <v>168</v>
      </c>
      <c r="D54" s="72">
        <v>1615.8</v>
      </c>
      <c r="E54" s="73">
        <v>1236.8</v>
      </c>
      <c r="F54" s="74"/>
      <c r="G54" s="75">
        <f t="shared" si="13"/>
        <v>723</v>
      </c>
      <c r="H54" s="74">
        <v>723</v>
      </c>
      <c r="I54" s="74"/>
      <c r="J54" s="75">
        <f t="shared" si="5"/>
        <v>2655</v>
      </c>
      <c r="K54" s="74">
        <v>2655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5">
        <f t="shared" si="1"/>
        <v>800</v>
      </c>
      <c r="AA54" s="74">
        <v>800</v>
      </c>
      <c r="AB54" s="74"/>
    </row>
    <row r="55" spans="1:28" ht="27.75" hidden="1" customHeight="1" x14ac:dyDescent="0.2">
      <c r="A55" s="14" t="s">
        <v>300</v>
      </c>
      <c r="B55" s="15" t="s">
        <v>134</v>
      </c>
      <c r="C55" s="15" t="s">
        <v>168</v>
      </c>
      <c r="D55" s="72">
        <v>7216.5</v>
      </c>
      <c r="E55" s="73">
        <v>7772.4</v>
      </c>
      <c r="F55" s="74"/>
      <c r="G55" s="75">
        <f t="shared" si="13"/>
        <v>7475</v>
      </c>
      <c r="H55" s="74">
        <v>7475</v>
      </c>
      <c r="I55" s="74"/>
      <c r="J55" s="75">
        <f t="shared" si="5"/>
        <v>7440.2</v>
      </c>
      <c r="K55" s="74">
        <v>7440.2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5">
        <f t="shared" si="1"/>
        <v>7440.2</v>
      </c>
      <c r="AA55" s="74">
        <v>7440.2</v>
      </c>
      <c r="AB55" s="74"/>
    </row>
    <row r="56" spans="1:28" ht="19.5" hidden="1" customHeight="1" x14ac:dyDescent="0.2">
      <c r="A56" s="40" t="s">
        <v>23</v>
      </c>
      <c r="B56" s="43" t="s">
        <v>134</v>
      </c>
      <c r="C56" s="43" t="s">
        <v>168</v>
      </c>
      <c r="D56" s="72"/>
      <c r="E56" s="73"/>
      <c r="F56" s="74"/>
      <c r="G56" s="75">
        <f t="shared" si="13"/>
        <v>0</v>
      </c>
      <c r="H56" s="74"/>
      <c r="I56" s="74"/>
      <c r="J56" s="75">
        <f>SUM(K56+T56)</f>
        <v>4130</v>
      </c>
      <c r="K56" s="74">
        <v>4130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5">
        <f t="shared" si="1"/>
        <v>500</v>
      </c>
      <c r="AA56" s="74">
        <v>500</v>
      </c>
      <c r="AB56" s="74"/>
    </row>
    <row r="57" spans="1:28" s="48" customFormat="1" ht="19.5" hidden="1" customHeight="1" x14ac:dyDescent="0.2">
      <c r="A57" s="41" t="s">
        <v>425</v>
      </c>
      <c r="B57" s="47" t="s">
        <v>134</v>
      </c>
      <c r="C57" s="47" t="s">
        <v>168</v>
      </c>
      <c r="D57" s="80"/>
      <c r="E57" s="80"/>
      <c r="F57" s="80"/>
      <c r="G57" s="75">
        <f t="shared" si="13"/>
        <v>0</v>
      </c>
      <c r="H57" s="80">
        <v>0</v>
      </c>
      <c r="I57" s="80">
        <v>0</v>
      </c>
      <c r="J57" s="82">
        <f>SUM(K57+T57)</f>
        <v>266</v>
      </c>
      <c r="K57" s="74">
        <v>266</v>
      </c>
      <c r="L57" s="80">
        <v>105</v>
      </c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75">
        <f t="shared" si="1"/>
        <v>165</v>
      </c>
      <c r="AA57" s="80">
        <v>165</v>
      </c>
      <c r="AB57" s="80">
        <v>0</v>
      </c>
    </row>
    <row r="58" spans="1:28" s="18" customFormat="1" ht="25.5" hidden="1" x14ac:dyDescent="0.2">
      <c r="A58" s="16" t="s">
        <v>169</v>
      </c>
      <c r="B58" s="17" t="s">
        <v>134</v>
      </c>
      <c r="C58" s="17" t="s">
        <v>170</v>
      </c>
      <c r="D58" s="70">
        <f>SUM(D59)</f>
        <v>0</v>
      </c>
      <c r="E58" s="70">
        <f t="shared" ref="E58:AB58" si="15">SUM(E59)</f>
        <v>90</v>
      </c>
      <c r="F58" s="70">
        <f t="shared" si="15"/>
        <v>0</v>
      </c>
      <c r="G58" s="71">
        <f t="shared" si="15"/>
        <v>0</v>
      </c>
      <c r="H58" s="70">
        <f t="shared" si="15"/>
        <v>0</v>
      </c>
      <c r="I58" s="70">
        <f t="shared" si="15"/>
        <v>0</v>
      </c>
      <c r="J58" s="71">
        <f t="shared" si="15"/>
        <v>0</v>
      </c>
      <c r="K58" s="70">
        <f t="shared" si="15"/>
        <v>0</v>
      </c>
      <c r="L58" s="70">
        <f t="shared" si="15"/>
        <v>0</v>
      </c>
      <c r="M58" s="70">
        <f t="shared" si="15"/>
        <v>0</v>
      </c>
      <c r="N58" s="70">
        <f t="shared" si="15"/>
        <v>0</v>
      </c>
      <c r="O58" s="70">
        <f t="shared" si="15"/>
        <v>0</v>
      </c>
      <c r="P58" s="70">
        <f t="shared" si="15"/>
        <v>0</v>
      </c>
      <c r="Q58" s="70">
        <f t="shared" si="15"/>
        <v>0</v>
      </c>
      <c r="R58" s="70">
        <f t="shared" si="15"/>
        <v>0</v>
      </c>
      <c r="S58" s="70"/>
      <c r="T58" s="70">
        <f t="shared" si="15"/>
        <v>0</v>
      </c>
      <c r="U58" s="70"/>
      <c r="V58" s="70"/>
      <c r="W58" s="70"/>
      <c r="X58" s="70"/>
      <c r="Y58" s="70"/>
      <c r="Z58" s="75">
        <f t="shared" si="1"/>
        <v>0</v>
      </c>
      <c r="AA58" s="70">
        <f t="shared" si="15"/>
        <v>0</v>
      </c>
      <c r="AB58" s="70">
        <f t="shared" si="15"/>
        <v>0</v>
      </c>
    </row>
    <row r="59" spans="1:28" ht="38.25" hidden="1" x14ac:dyDescent="0.2">
      <c r="A59" s="14" t="s">
        <v>301</v>
      </c>
      <c r="B59" s="15" t="s">
        <v>134</v>
      </c>
      <c r="C59" s="15" t="s">
        <v>170</v>
      </c>
      <c r="D59" s="72"/>
      <c r="E59" s="73">
        <v>90</v>
      </c>
      <c r="F59" s="74"/>
      <c r="G59" s="75">
        <f t="shared" si="13"/>
        <v>0</v>
      </c>
      <c r="H59" s="74"/>
      <c r="I59" s="74"/>
      <c r="J59" s="75">
        <f t="shared" si="5"/>
        <v>0</v>
      </c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5">
        <f t="shared" si="1"/>
        <v>0</v>
      </c>
      <c r="AA59" s="74"/>
      <c r="AB59" s="74"/>
    </row>
    <row r="60" spans="1:28" s="130" customFormat="1" ht="17.25" hidden="1" customHeight="1" x14ac:dyDescent="0.2">
      <c r="A60" s="127" t="s">
        <v>171</v>
      </c>
      <c r="B60" s="128" t="s">
        <v>137</v>
      </c>
      <c r="C60" s="128" t="s">
        <v>131</v>
      </c>
      <c r="D60" s="129">
        <f t="shared" ref="D60:O60" si="16">SUM(D61+D95+D98+D100+D102+D116)</f>
        <v>56585.3</v>
      </c>
      <c r="E60" s="129">
        <f t="shared" si="16"/>
        <v>76228.5</v>
      </c>
      <c r="F60" s="129">
        <f t="shared" si="16"/>
        <v>0</v>
      </c>
      <c r="G60" s="129">
        <f t="shared" si="16"/>
        <v>72953.700000000012</v>
      </c>
      <c r="H60" s="129">
        <f>SUM(H61+H95+H98+H100+H102+H116)</f>
        <v>57515.6</v>
      </c>
      <c r="I60" s="129">
        <f t="shared" si="16"/>
        <v>15438.099999999999</v>
      </c>
      <c r="J60" s="129">
        <f t="shared" si="16"/>
        <v>154668.19999999998</v>
      </c>
      <c r="K60" s="129">
        <f t="shared" si="16"/>
        <v>91323.299999999988</v>
      </c>
      <c r="L60" s="129">
        <f t="shared" si="16"/>
        <v>0</v>
      </c>
      <c r="M60" s="129">
        <f t="shared" si="16"/>
        <v>0</v>
      </c>
      <c r="N60" s="129">
        <f t="shared" si="16"/>
        <v>0</v>
      </c>
      <c r="O60" s="129">
        <f t="shared" si="16"/>
        <v>0</v>
      </c>
      <c r="P60" s="129"/>
      <c r="Q60" s="129"/>
      <c r="R60" s="129">
        <f>SUM(R61+R95+R98+R100+R102+R116)</f>
        <v>0</v>
      </c>
      <c r="S60" s="129"/>
      <c r="T60" s="129">
        <f>SUM(T61+T95+T98+T100+T102+T116)</f>
        <v>63344.9</v>
      </c>
      <c r="U60" s="129"/>
      <c r="V60" s="129"/>
      <c r="W60" s="129"/>
      <c r="X60" s="129"/>
      <c r="Y60" s="129"/>
      <c r="Z60" s="75">
        <f t="shared" si="1"/>
        <v>128393.29999999999</v>
      </c>
      <c r="AA60" s="129">
        <f>SUM(AA61+AA95+AA98+AA100+AA102+AA116)</f>
        <v>65048.399999999994</v>
      </c>
      <c r="AB60" s="129">
        <f>SUM(AB61+AB95+AB98+AB100+AB102+AB116)</f>
        <v>63344.9</v>
      </c>
    </row>
    <row r="61" spans="1:28" s="18" customFormat="1" ht="17.25" hidden="1" customHeight="1" x14ac:dyDescent="0.2">
      <c r="A61" s="16" t="s">
        <v>172</v>
      </c>
      <c r="B61" s="17" t="s">
        <v>137</v>
      </c>
      <c r="C61" s="17" t="s">
        <v>130</v>
      </c>
      <c r="D61" s="70">
        <f>SUM(D62+D84+D94)</f>
        <v>2860.2</v>
      </c>
      <c r="E61" s="70">
        <f t="shared" ref="E61:K61" si="17">SUM(E62+E84)</f>
        <v>7893.1</v>
      </c>
      <c r="F61" s="70">
        <f t="shared" si="17"/>
        <v>0</v>
      </c>
      <c r="G61" s="71">
        <f t="shared" si="17"/>
        <v>0</v>
      </c>
      <c r="H61" s="70">
        <f t="shared" si="17"/>
        <v>0</v>
      </c>
      <c r="I61" s="70">
        <f t="shared" si="17"/>
        <v>0</v>
      </c>
      <c r="J61" s="71">
        <f t="shared" si="17"/>
        <v>0</v>
      </c>
      <c r="K61" s="70">
        <f t="shared" si="17"/>
        <v>0</v>
      </c>
      <c r="L61" s="70"/>
      <c r="M61" s="70"/>
      <c r="N61" s="70"/>
      <c r="O61" s="70"/>
      <c r="P61" s="70"/>
      <c r="Q61" s="70"/>
      <c r="R61" s="70"/>
      <c r="S61" s="70"/>
      <c r="T61" s="70">
        <f>SUM(T62+T84)</f>
        <v>0</v>
      </c>
      <c r="U61" s="70"/>
      <c r="V61" s="70"/>
      <c r="W61" s="70"/>
      <c r="X61" s="70"/>
      <c r="Y61" s="70"/>
      <c r="Z61" s="75">
        <f t="shared" si="1"/>
        <v>0</v>
      </c>
      <c r="AA61" s="70">
        <f>SUM(AA62+AA84)</f>
        <v>0</v>
      </c>
      <c r="AB61" s="70">
        <f>SUM(AB62+AB84)</f>
        <v>0</v>
      </c>
    </row>
    <row r="62" spans="1:28" s="18" customFormat="1" ht="37.5" hidden="1" customHeight="1" collapsed="1" x14ac:dyDescent="0.2">
      <c r="A62" s="22" t="s">
        <v>427</v>
      </c>
      <c r="B62" s="23" t="s">
        <v>137</v>
      </c>
      <c r="C62" s="23" t="s">
        <v>130</v>
      </c>
      <c r="D62" s="83">
        <f t="shared" ref="D62:K62" si="18">SUM(D63+D64+D65+D67+D68+D69+D70+D71+D72+D73+D74+D75+D76+D77+D78+D79+D80+D82+D83)</f>
        <v>2349.5</v>
      </c>
      <c r="E62" s="83">
        <f>SUM(E63+E64+E65+E66+E67+E68+E69+E70+E71+E72+E73+E74+E75+E76+E77+E78+E79+E80+E81+E82+E83)</f>
        <v>5394.4</v>
      </c>
      <c r="F62" s="83">
        <f t="shared" si="18"/>
        <v>0</v>
      </c>
      <c r="G62" s="84">
        <f t="shared" si="18"/>
        <v>0</v>
      </c>
      <c r="H62" s="83">
        <f t="shared" si="18"/>
        <v>0</v>
      </c>
      <c r="I62" s="83">
        <f t="shared" si="18"/>
        <v>0</v>
      </c>
      <c r="J62" s="84">
        <f t="shared" si="18"/>
        <v>0</v>
      </c>
      <c r="K62" s="83">
        <f t="shared" si="18"/>
        <v>0</v>
      </c>
      <c r="L62" s="83"/>
      <c r="M62" s="83"/>
      <c r="N62" s="83"/>
      <c r="O62" s="83"/>
      <c r="P62" s="83"/>
      <c r="Q62" s="83"/>
      <c r="R62" s="83"/>
      <c r="S62" s="83"/>
      <c r="T62" s="83">
        <f>SUM(T63+T64+T65+T67+T68+T69+T70+T71+T72+T73+T74+T75+T76+T77+T78+T79+T80+T82+T83)</f>
        <v>0</v>
      </c>
      <c r="U62" s="83"/>
      <c r="V62" s="83"/>
      <c r="W62" s="83"/>
      <c r="X62" s="83"/>
      <c r="Y62" s="83"/>
      <c r="Z62" s="75">
        <f t="shared" si="1"/>
        <v>0</v>
      </c>
      <c r="AA62" s="83">
        <f>SUM(AA63+AA64+AA65+AA67+AA68+AA69+AA70+AA71+AA72+AA73+AA74+AA75+AA76+AA77+AA78+AA79+AA80+AA82+AA83)</f>
        <v>0</v>
      </c>
      <c r="AB62" s="83">
        <f>SUM(AB63+AB64+AB65+AB67+AB68+AB69+AB70+AB71+AB72+AB73+AB74+AB75+AB76+AB77+AB78+AB79+AB80+AB82+AB83)</f>
        <v>0</v>
      </c>
    </row>
    <row r="63" spans="1:28" hidden="1" outlineLevel="1" x14ac:dyDescent="0.2">
      <c r="A63" s="14" t="s">
        <v>303</v>
      </c>
      <c r="B63" s="15" t="s">
        <v>137</v>
      </c>
      <c r="C63" s="15" t="s">
        <v>130</v>
      </c>
      <c r="D63" s="72"/>
      <c r="E63" s="72">
        <v>118.7</v>
      </c>
      <c r="F63" s="74"/>
      <c r="G63" s="75">
        <f t="shared" ref="G63:G122" si="19">SUM(I63+H63)</f>
        <v>0</v>
      </c>
      <c r="H63" s="74"/>
      <c r="I63" s="74"/>
      <c r="J63" s="75">
        <f t="shared" ref="J63:J124" si="20">SUM(K63+T63)</f>
        <v>0</v>
      </c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5">
        <f t="shared" si="1"/>
        <v>0</v>
      </c>
      <c r="AA63" s="74"/>
      <c r="AB63" s="74"/>
    </row>
    <row r="64" spans="1:28" hidden="1" outlineLevel="1" x14ac:dyDescent="0.2">
      <c r="A64" s="14" t="s">
        <v>304</v>
      </c>
      <c r="B64" s="15" t="s">
        <v>137</v>
      </c>
      <c r="C64" s="15" t="s">
        <v>130</v>
      </c>
      <c r="D64" s="72"/>
      <c r="E64" s="72">
        <v>88.5</v>
      </c>
      <c r="F64" s="74"/>
      <c r="G64" s="75">
        <f t="shared" si="19"/>
        <v>0</v>
      </c>
      <c r="H64" s="74"/>
      <c r="I64" s="74"/>
      <c r="J64" s="75">
        <f t="shared" si="20"/>
        <v>0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5">
        <f t="shared" si="1"/>
        <v>0</v>
      </c>
      <c r="AA64" s="74"/>
      <c r="AB64" s="74"/>
    </row>
    <row r="65" spans="1:28" hidden="1" outlineLevel="1" x14ac:dyDescent="0.2">
      <c r="A65" s="10" t="s">
        <v>305</v>
      </c>
      <c r="B65" s="15" t="s">
        <v>137</v>
      </c>
      <c r="C65" s="15" t="s">
        <v>130</v>
      </c>
      <c r="D65" s="72"/>
      <c r="E65" s="72">
        <v>217.4</v>
      </c>
      <c r="F65" s="74"/>
      <c r="G65" s="75">
        <f t="shared" si="19"/>
        <v>0</v>
      </c>
      <c r="H65" s="74"/>
      <c r="I65" s="74"/>
      <c r="J65" s="75">
        <f t="shared" si="20"/>
        <v>0</v>
      </c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5">
        <f t="shared" si="1"/>
        <v>0</v>
      </c>
      <c r="AA65" s="74"/>
      <c r="AB65" s="74"/>
    </row>
    <row r="66" spans="1:28" hidden="1" outlineLevel="1" x14ac:dyDescent="0.2">
      <c r="A66" s="14" t="s">
        <v>327</v>
      </c>
      <c r="B66" s="15" t="s">
        <v>137</v>
      </c>
      <c r="C66" s="15" t="s">
        <v>130</v>
      </c>
      <c r="D66" s="72"/>
      <c r="E66" s="72">
        <v>228.6</v>
      </c>
      <c r="F66" s="74"/>
      <c r="G66" s="75">
        <f t="shared" si="19"/>
        <v>0</v>
      </c>
      <c r="H66" s="74"/>
      <c r="I66" s="74"/>
      <c r="J66" s="75">
        <f t="shared" si="20"/>
        <v>0</v>
      </c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5">
        <f t="shared" si="1"/>
        <v>0</v>
      </c>
      <c r="AA66" s="74"/>
      <c r="AB66" s="74"/>
    </row>
    <row r="67" spans="1:28" hidden="1" outlineLevel="1" x14ac:dyDescent="0.2">
      <c r="A67" s="14" t="s">
        <v>328</v>
      </c>
      <c r="B67" s="15" t="s">
        <v>137</v>
      </c>
      <c r="C67" s="15" t="s">
        <v>130</v>
      </c>
      <c r="D67" s="72"/>
      <c r="E67" s="72">
        <v>252.7</v>
      </c>
      <c r="F67" s="74"/>
      <c r="G67" s="75">
        <f t="shared" si="19"/>
        <v>0</v>
      </c>
      <c r="H67" s="74"/>
      <c r="I67" s="74"/>
      <c r="J67" s="75">
        <f t="shared" si="20"/>
        <v>0</v>
      </c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>
        <f t="shared" si="1"/>
        <v>0</v>
      </c>
      <c r="AA67" s="74"/>
      <c r="AB67" s="74"/>
    </row>
    <row r="68" spans="1:28" hidden="1" outlineLevel="1" x14ac:dyDescent="0.2">
      <c r="A68" s="14" t="s">
        <v>329</v>
      </c>
      <c r="B68" s="15" t="s">
        <v>137</v>
      </c>
      <c r="C68" s="15" t="s">
        <v>130</v>
      </c>
      <c r="D68" s="72"/>
      <c r="E68" s="72">
        <v>421.8</v>
      </c>
      <c r="F68" s="74"/>
      <c r="G68" s="75">
        <f t="shared" si="19"/>
        <v>0</v>
      </c>
      <c r="H68" s="74"/>
      <c r="I68" s="74"/>
      <c r="J68" s="75">
        <f t="shared" si="20"/>
        <v>0</v>
      </c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5">
        <f t="shared" si="1"/>
        <v>0</v>
      </c>
      <c r="AA68" s="74"/>
      <c r="AB68" s="74"/>
    </row>
    <row r="69" spans="1:28" hidden="1" outlineLevel="1" x14ac:dyDescent="0.2">
      <c r="A69" s="14" t="s">
        <v>330</v>
      </c>
      <c r="B69" s="15" t="s">
        <v>137</v>
      </c>
      <c r="C69" s="15" t="s">
        <v>130</v>
      </c>
      <c r="D69" s="72"/>
      <c r="E69" s="72">
        <v>101</v>
      </c>
      <c r="F69" s="74"/>
      <c r="G69" s="75">
        <f t="shared" si="19"/>
        <v>0</v>
      </c>
      <c r="H69" s="74"/>
      <c r="I69" s="74"/>
      <c r="J69" s="75">
        <f t="shared" si="20"/>
        <v>0</v>
      </c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5">
        <f t="shared" si="1"/>
        <v>0</v>
      </c>
      <c r="AA69" s="74"/>
      <c r="AB69" s="74"/>
    </row>
    <row r="70" spans="1:28" hidden="1" outlineLevel="1" x14ac:dyDescent="0.2">
      <c r="A70" s="14" t="s">
        <v>331</v>
      </c>
      <c r="B70" s="15" t="s">
        <v>137</v>
      </c>
      <c r="C70" s="15" t="s">
        <v>130</v>
      </c>
      <c r="D70" s="72"/>
      <c r="E70" s="72">
        <v>189.5</v>
      </c>
      <c r="F70" s="74"/>
      <c r="G70" s="75">
        <f t="shared" si="19"/>
        <v>0</v>
      </c>
      <c r="H70" s="74"/>
      <c r="I70" s="74"/>
      <c r="J70" s="75">
        <f t="shared" si="20"/>
        <v>0</v>
      </c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5">
        <f t="shared" si="1"/>
        <v>0</v>
      </c>
      <c r="AA70" s="74"/>
      <c r="AB70" s="74"/>
    </row>
    <row r="71" spans="1:28" hidden="1" outlineLevel="1" x14ac:dyDescent="0.2">
      <c r="A71" s="14" t="s">
        <v>332</v>
      </c>
      <c r="B71" s="15" t="s">
        <v>137</v>
      </c>
      <c r="C71" s="15" t="s">
        <v>130</v>
      </c>
      <c r="D71" s="72"/>
      <c r="E71" s="72">
        <v>205.5</v>
      </c>
      <c r="F71" s="74"/>
      <c r="G71" s="75">
        <f t="shared" si="19"/>
        <v>0</v>
      </c>
      <c r="H71" s="74"/>
      <c r="I71" s="74"/>
      <c r="J71" s="75">
        <f t="shared" si="20"/>
        <v>0</v>
      </c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5">
        <f t="shared" ref="Z71:Z134" si="21">SUM(AA71:AB71)</f>
        <v>0</v>
      </c>
      <c r="AA71" s="74"/>
      <c r="AB71" s="74"/>
    </row>
    <row r="72" spans="1:28" hidden="1" outlineLevel="1" x14ac:dyDescent="0.2">
      <c r="A72" s="14" t="s">
        <v>333</v>
      </c>
      <c r="B72" s="15" t="s">
        <v>137</v>
      </c>
      <c r="C72" s="15" t="s">
        <v>130</v>
      </c>
      <c r="D72" s="72"/>
      <c r="E72" s="72">
        <v>229.3</v>
      </c>
      <c r="F72" s="74"/>
      <c r="G72" s="75">
        <f t="shared" si="19"/>
        <v>0</v>
      </c>
      <c r="H72" s="74"/>
      <c r="I72" s="74"/>
      <c r="J72" s="75">
        <f t="shared" si="20"/>
        <v>0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5">
        <f t="shared" si="21"/>
        <v>0</v>
      </c>
      <c r="AA72" s="74"/>
      <c r="AB72" s="74"/>
    </row>
    <row r="73" spans="1:28" hidden="1" outlineLevel="1" x14ac:dyDescent="0.2">
      <c r="A73" s="14" t="s">
        <v>338</v>
      </c>
      <c r="B73" s="15" t="s">
        <v>137</v>
      </c>
      <c r="C73" s="15" t="s">
        <v>130</v>
      </c>
      <c r="D73" s="72"/>
      <c r="E73" s="72">
        <v>75.8</v>
      </c>
      <c r="F73" s="74"/>
      <c r="G73" s="75">
        <f t="shared" si="19"/>
        <v>0</v>
      </c>
      <c r="H73" s="74"/>
      <c r="I73" s="74"/>
      <c r="J73" s="75">
        <f t="shared" si="20"/>
        <v>0</v>
      </c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5">
        <f t="shared" si="21"/>
        <v>0</v>
      </c>
      <c r="AA73" s="74"/>
      <c r="AB73" s="74"/>
    </row>
    <row r="74" spans="1:28" hidden="1" outlineLevel="1" x14ac:dyDescent="0.2">
      <c r="A74" s="14" t="s">
        <v>334</v>
      </c>
      <c r="B74" s="15" t="s">
        <v>137</v>
      </c>
      <c r="C74" s="15" t="s">
        <v>130</v>
      </c>
      <c r="D74" s="72">
        <v>30</v>
      </c>
      <c r="E74" s="72">
        <v>328.5</v>
      </c>
      <c r="F74" s="74"/>
      <c r="G74" s="75">
        <f t="shared" si="19"/>
        <v>0</v>
      </c>
      <c r="H74" s="74"/>
      <c r="I74" s="74"/>
      <c r="J74" s="75">
        <f t="shared" si="20"/>
        <v>0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5">
        <f t="shared" si="21"/>
        <v>0</v>
      </c>
      <c r="AA74" s="74"/>
      <c r="AB74" s="74"/>
    </row>
    <row r="75" spans="1:28" hidden="1" outlineLevel="1" x14ac:dyDescent="0.2">
      <c r="A75" s="14" t="s">
        <v>335</v>
      </c>
      <c r="B75" s="15" t="s">
        <v>137</v>
      </c>
      <c r="C75" s="15" t="s">
        <v>130</v>
      </c>
      <c r="D75" s="72">
        <v>30</v>
      </c>
      <c r="E75" s="72">
        <v>63.2</v>
      </c>
      <c r="F75" s="74"/>
      <c r="G75" s="75">
        <f t="shared" si="19"/>
        <v>0</v>
      </c>
      <c r="H75" s="74"/>
      <c r="I75" s="74"/>
      <c r="J75" s="75">
        <f t="shared" si="20"/>
        <v>0</v>
      </c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5">
        <f t="shared" si="21"/>
        <v>0</v>
      </c>
      <c r="AA75" s="74"/>
      <c r="AB75" s="74"/>
    </row>
    <row r="76" spans="1:28" hidden="1" outlineLevel="1" x14ac:dyDescent="0.2">
      <c r="A76" s="14" t="s">
        <v>336</v>
      </c>
      <c r="B76" s="15" t="s">
        <v>137</v>
      </c>
      <c r="C76" s="15" t="s">
        <v>130</v>
      </c>
      <c r="D76" s="72"/>
      <c r="E76" s="72">
        <v>163.1</v>
      </c>
      <c r="F76" s="74"/>
      <c r="G76" s="75">
        <f t="shared" si="19"/>
        <v>0</v>
      </c>
      <c r="H76" s="74"/>
      <c r="I76" s="74"/>
      <c r="J76" s="75">
        <f t="shared" si="20"/>
        <v>0</v>
      </c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5">
        <f t="shared" si="21"/>
        <v>0</v>
      </c>
      <c r="AA76" s="74"/>
      <c r="AB76" s="74"/>
    </row>
    <row r="77" spans="1:28" hidden="1" outlineLevel="1" x14ac:dyDescent="0.2">
      <c r="A77" s="14" t="s">
        <v>337</v>
      </c>
      <c r="B77" s="15" t="s">
        <v>137</v>
      </c>
      <c r="C77" s="15" t="s">
        <v>130</v>
      </c>
      <c r="D77" s="72">
        <v>30</v>
      </c>
      <c r="E77" s="72">
        <v>165.7</v>
      </c>
      <c r="F77" s="74"/>
      <c r="G77" s="75">
        <f t="shared" si="19"/>
        <v>0</v>
      </c>
      <c r="H77" s="74"/>
      <c r="I77" s="74"/>
      <c r="J77" s="75">
        <f t="shared" si="20"/>
        <v>0</v>
      </c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5">
        <f t="shared" si="21"/>
        <v>0</v>
      </c>
      <c r="AA77" s="74"/>
      <c r="AB77" s="74"/>
    </row>
    <row r="78" spans="1:28" hidden="1" outlineLevel="1" x14ac:dyDescent="0.2">
      <c r="A78" s="14" t="s">
        <v>339</v>
      </c>
      <c r="B78" s="15" t="s">
        <v>137</v>
      </c>
      <c r="C78" s="15" t="s">
        <v>130</v>
      </c>
      <c r="D78" s="72"/>
      <c r="E78" s="72">
        <v>100</v>
      </c>
      <c r="F78" s="74"/>
      <c r="G78" s="75">
        <f t="shared" si="19"/>
        <v>0</v>
      </c>
      <c r="H78" s="74"/>
      <c r="I78" s="74"/>
      <c r="J78" s="75">
        <f t="shared" si="20"/>
        <v>0</v>
      </c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5">
        <f t="shared" si="21"/>
        <v>0</v>
      </c>
      <c r="AA78" s="74"/>
      <c r="AB78" s="74"/>
    </row>
    <row r="79" spans="1:28" hidden="1" outlineLevel="1" x14ac:dyDescent="0.2">
      <c r="A79" s="14" t="s">
        <v>340</v>
      </c>
      <c r="B79" s="15" t="s">
        <v>137</v>
      </c>
      <c r="C79" s="15" t="s">
        <v>130</v>
      </c>
      <c r="D79" s="72"/>
      <c r="E79" s="72">
        <v>151</v>
      </c>
      <c r="F79" s="74"/>
      <c r="G79" s="75">
        <f t="shared" si="19"/>
        <v>0</v>
      </c>
      <c r="H79" s="74"/>
      <c r="I79" s="74"/>
      <c r="J79" s="75">
        <f t="shared" si="20"/>
        <v>0</v>
      </c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5">
        <f t="shared" si="21"/>
        <v>0</v>
      </c>
      <c r="AA79" s="74"/>
      <c r="AB79" s="74"/>
    </row>
    <row r="80" spans="1:28" hidden="1" outlineLevel="1" x14ac:dyDescent="0.2">
      <c r="A80" s="14" t="s">
        <v>341</v>
      </c>
      <c r="B80" s="15" t="s">
        <v>137</v>
      </c>
      <c r="C80" s="15" t="s">
        <v>130</v>
      </c>
      <c r="D80" s="72">
        <v>20.9</v>
      </c>
      <c r="E80" s="72">
        <v>88.5</v>
      </c>
      <c r="F80" s="74"/>
      <c r="G80" s="75">
        <f t="shared" si="19"/>
        <v>0</v>
      </c>
      <c r="H80" s="74"/>
      <c r="I80" s="74"/>
      <c r="J80" s="75">
        <f t="shared" si="20"/>
        <v>0</v>
      </c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5">
        <f t="shared" si="21"/>
        <v>0</v>
      </c>
      <c r="AA80" s="74"/>
      <c r="AB80" s="74"/>
    </row>
    <row r="81" spans="1:28" hidden="1" outlineLevel="1" x14ac:dyDescent="0.2">
      <c r="A81" s="14" t="s">
        <v>104</v>
      </c>
      <c r="B81" s="15" t="s">
        <v>137</v>
      </c>
      <c r="C81" s="15" t="s">
        <v>130</v>
      </c>
      <c r="D81" s="72"/>
      <c r="E81" s="72">
        <v>143.30000000000001</v>
      </c>
      <c r="F81" s="74"/>
      <c r="G81" s="75"/>
      <c r="H81" s="74"/>
      <c r="I81" s="74"/>
      <c r="J81" s="75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5">
        <f t="shared" si="21"/>
        <v>0</v>
      </c>
      <c r="AA81" s="74"/>
      <c r="AB81" s="74"/>
    </row>
    <row r="82" spans="1:28" hidden="1" outlineLevel="1" x14ac:dyDescent="0.2">
      <c r="A82" s="14" t="s">
        <v>342</v>
      </c>
      <c r="B82" s="15" t="s">
        <v>137</v>
      </c>
      <c r="C82" s="15" t="s">
        <v>130</v>
      </c>
      <c r="D82" s="72"/>
      <c r="E82" s="72">
        <v>757.6</v>
      </c>
      <c r="F82" s="74"/>
      <c r="G82" s="75">
        <f t="shared" si="19"/>
        <v>0</v>
      </c>
      <c r="H82" s="74"/>
      <c r="I82" s="74"/>
      <c r="J82" s="75">
        <f t="shared" si="20"/>
        <v>0</v>
      </c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5">
        <f t="shared" si="21"/>
        <v>0</v>
      </c>
      <c r="AA82" s="74"/>
      <c r="AB82" s="74"/>
    </row>
    <row r="83" spans="1:28" hidden="1" outlineLevel="1" x14ac:dyDescent="0.2">
      <c r="A83" s="14" t="s">
        <v>343</v>
      </c>
      <c r="B83" s="15" t="s">
        <v>137</v>
      </c>
      <c r="C83" s="15" t="s">
        <v>130</v>
      </c>
      <c r="D83" s="72">
        <v>2238.6</v>
      </c>
      <c r="E83" s="72">
        <v>1304.7</v>
      </c>
      <c r="F83" s="74"/>
      <c r="G83" s="75">
        <f t="shared" si="19"/>
        <v>0</v>
      </c>
      <c r="H83" s="74"/>
      <c r="I83" s="74"/>
      <c r="J83" s="75">
        <f t="shared" si="20"/>
        <v>0</v>
      </c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5">
        <f t="shared" si="21"/>
        <v>0</v>
      </c>
      <c r="AA83" s="74"/>
      <c r="AB83" s="74"/>
    </row>
    <row r="84" spans="1:28" s="18" customFormat="1" ht="27" hidden="1" customHeight="1" collapsed="1" x14ac:dyDescent="0.2">
      <c r="A84" s="22" t="s">
        <v>428</v>
      </c>
      <c r="B84" s="23" t="s">
        <v>137</v>
      </c>
      <c r="C84" s="23" t="s">
        <v>130</v>
      </c>
      <c r="D84" s="83">
        <f>SUM(D85+D86+D87+D88+D89+D90+D91+D93+D92)</f>
        <v>335.70000000000005</v>
      </c>
      <c r="E84" s="83">
        <f>SUM(E85+E86+E87+E88+E89+E90+E91+E92+E93)</f>
        <v>2498.7000000000003</v>
      </c>
      <c r="F84" s="83">
        <f t="shared" ref="F84:K84" si="22">SUM(F85+F86+F87+F88+F89+F90+F91)</f>
        <v>0</v>
      </c>
      <c r="G84" s="84">
        <f t="shared" si="22"/>
        <v>0</v>
      </c>
      <c r="H84" s="83">
        <f t="shared" si="22"/>
        <v>0</v>
      </c>
      <c r="I84" s="83">
        <f t="shared" si="22"/>
        <v>0</v>
      </c>
      <c r="J84" s="84">
        <f t="shared" si="22"/>
        <v>0</v>
      </c>
      <c r="K84" s="83">
        <f t="shared" si="22"/>
        <v>0</v>
      </c>
      <c r="L84" s="83"/>
      <c r="M84" s="83"/>
      <c r="N84" s="83"/>
      <c r="O84" s="83"/>
      <c r="P84" s="83"/>
      <c r="Q84" s="83"/>
      <c r="R84" s="83"/>
      <c r="S84" s="83"/>
      <c r="T84" s="83">
        <f>SUM(T85+T86+T87+T88+T89+T90+T91)</f>
        <v>0</v>
      </c>
      <c r="U84" s="83"/>
      <c r="V84" s="83"/>
      <c r="W84" s="83"/>
      <c r="X84" s="83"/>
      <c r="Y84" s="83"/>
      <c r="Z84" s="75">
        <f t="shared" si="21"/>
        <v>0</v>
      </c>
      <c r="AA84" s="83">
        <f>SUM(AA85+AA86+AA87+AA88+AA89+AA90+AA91)</f>
        <v>0</v>
      </c>
      <c r="AB84" s="83">
        <f>SUM(AB85+AB86+AB87+AB88+AB89+AB90+AB91)</f>
        <v>0</v>
      </c>
    </row>
    <row r="85" spans="1:28" hidden="1" outlineLevel="1" x14ac:dyDescent="0.2">
      <c r="A85" s="111" t="s">
        <v>74</v>
      </c>
      <c r="B85" s="23" t="s">
        <v>137</v>
      </c>
      <c r="C85" s="23" t="s">
        <v>130</v>
      </c>
      <c r="D85" s="72">
        <v>30</v>
      </c>
      <c r="E85" s="72">
        <v>75.8</v>
      </c>
      <c r="F85" s="74"/>
      <c r="G85" s="75">
        <f t="shared" si="19"/>
        <v>0</v>
      </c>
      <c r="H85" s="74"/>
      <c r="I85" s="74"/>
      <c r="J85" s="75">
        <f t="shared" si="20"/>
        <v>0</v>
      </c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5">
        <f t="shared" si="21"/>
        <v>0</v>
      </c>
      <c r="AA85" s="74"/>
      <c r="AB85" s="74"/>
    </row>
    <row r="86" spans="1:28" hidden="1" outlineLevel="1" x14ac:dyDescent="0.2">
      <c r="A86" s="111" t="s">
        <v>75</v>
      </c>
      <c r="B86" s="23" t="s">
        <v>137</v>
      </c>
      <c r="C86" s="23" t="s">
        <v>130</v>
      </c>
      <c r="D86" s="72"/>
      <c r="E86" s="72">
        <v>194.6</v>
      </c>
      <c r="F86" s="74"/>
      <c r="G86" s="75">
        <f t="shared" si="19"/>
        <v>0</v>
      </c>
      <c r="H86" s="74"/>
      <c r="I86" s="74"/>
      <c r="J86" s="75">
        <f t="shared" si="20"/>
        <v>0</v>
      </c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5">
        <f t="shared" si="21"/>
        <v>0</v>
      </c>
      <c r="AA86" s="74"/>
      <c r="AB86" s="74"/>
    </row>
    <row r="87" spans="1:28" hidden="1" outlineLevel="1" x14ac:dyDescent="0.2">
      <c r="A87" s="111" t="s">
        <v>76</v>
      </c>
      <c r="B87" s="23" t="s">
        <v>137</v>
      </c>
      <c r="C87" s="23" t="s">
        <v>130</v>
      </c>
      <c r="D87" s="72"/>
      <c r="E87" s="72">
        <v>379</v>
      </c>
      <c r="F87" s="74"/>
      <c r="G87" s="75">
        <f t="shared" si="19"/>
        <v>0</v>
      </c>
      <c r="H87" s="74"/>
      <c r="I87" s="74"/>
      <c r="J87" s="75">
        <f t="shared" si="20"/>
        <v>0</v>
      </c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5">
        <f t="shared" si="21"/>
        <v>0</v>
      </c>
      <c r="AA87" s="74"/>
      <c r="AB87" s="74"/>
    </row>
    <row r="88" spans="1:28" hidden="1" outlineLevel="1" x14ac:dyDescent="0.2">
      <c r="A88" s="111" t="s">
        <v>77</v>
      </c>
      <c r="B88" s="23" t="s">
        <v>137</v>
      </c>
      <c r="C88" s="23" t="s">
        <v>130</v>
      </c>
      <c r="D88" s="72">
        <v>251.6</v>
      </c>
      <c r="E88" s="72">
        <v>716</v>
      </c>
      <c r="F88" s="74"/>
      <c r="G88" s="75">
        <f t="shared" si="19"/>
        <v>0</v>
      </c>
      <c r="H88" s="74"/>
      <c r="I88" s="74"/>
      <c r="J88" s="75">
        <f t="shared" si="20"/>
        <v>0</v>
      </c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5">
        <f t="shared" si="21"/>
        <v>0</v>
      </c>
      <c r="AA88" s="74"/>
      <c r="AB88" s="74"/>
    </row>
    <row r="89" spans="1:28" hidden="1" outlineLevel="1" x14ac:dyDescent="0.2">
      <c r="A89" s="111" t="s">
        <v>78</v>
      </c>
      <c r="B89" s="23" t="s">
        <v>137</v>
      </c>
      <c r="C89" s="23" t="s">
        <v>130</v>
      </c>
      <c r="D89" s="72"/>
      <c r="E89" s="72">
        <v>467.4</v>
      </c>
      <c r="F89" s="74"/>
      <c r="G89" s="75">
        <f t="shared" si="19"/>
        <v>0</v>
      </c>
      <c r="H89" s="74"/>
      <c r="I89" s="74"/>
      <c r="J89" s="75">
        <f t="shared" si="20"/>
        <v>0</v>
      </c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5">
        <f t="shared" si="21"/>
        <v>0</v>
      </c>
      <c r="AA89" s="74"/>
      <c r="AB89" s="74"/>
    </row>
    <row r="90" spans="1:28" hidden="1" outlineLevel="1" x14ac:dyDescent="0.2">
      <c r="A90" s="111" t="s">
        <v>79</v>
      </c>
      <c r="B90" s="23" t="s">
        <v>137</v>
      </c>
      <c r="C90" s="23" t="s">
        <v>130</v>
      </c>
      <c r="D90" s="72"/>
      <c r="E90" s="72">
        <v>315.39999999999998</v>
      </c>
      <c r="F90" s="74"/>
      <c r="G90" s="75">
        <f t="shared" si="19"/>
        <v>0</v>
      </c>
      <c r="H90" s="74"/>
      <c r="I90" s="74"/>
      <c r="J90" s="75">
        <f t="shared" si="20"/>
        <v>0</v>
      </c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5">
        <f t="shared" si="21"/>
        <v>0</v>
      </c>
      <c r="AA90" s="74"/>
      <c r="AB90" s="74"/>
    </row>
    <row r="91" spans="1:28" hidden="1" outlineLevel="1" x14ac:dyDescent="0.2">
      <c r="A91" s="111" t="s">
        <v>80</v>
      </c>
      <c r="B91" s="23" t="s">
        <v>137</v>
      </c>
      <c r="C91" s="23" t="s">
        <v>130</v>
      </c>
      <c r="D91" s="72"/>
      <c r="E91" s="72">
        <v>350.5</v>
      </c>
      <c r="F91" s="74"/>
      <c r="G91" s="75">
        <f t="shared" si="19"/>
        <v>0</v>
      </c>
      <c r="H91" s="74"/>
      <c r="I91" s="74"/>
      <c r="J91" s="75">
        <f t="shared" si="20"/>
        <v>0</v>
      </c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5">
        <f t="shared" si="21"/>
        <v>0</v>
      </c>
      <c r="AA91" s="74"/>
      <c r="AB91" s="74"/>
    </row>
    <row r="92" spans="1:28" hidden="1" outlineLevel="1" x14ac:dyDescent="0.2">
      <c r="A92" s="112" t="s">
        <v>81</v>
      </c>
      <c r="B92" s="23" t="s">
        <v>137</v>
      </c>
      <c r="C92" s="23" t="s">
        <v>130</v>
      </c>
      <c r="D92" s="72">
        <v>23.1</v>
      </c>
      <c r="E92" s="72"/>
      <c r="F92" s="74"/>
      <c r="G92" s="75">
        <f t="shared" si="19"/>
        <v>0</v>
      </c>
      <c r="H92" s="74"/>
      <c r="I92" s="74"/>
      <c r="J92" s="75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5">
        <f t="shared" si="21"/>
        <v>0</v>
      </c>
      <c r="AA92" s="74"/>
      <c r="AB92" s="74"/>
    </row>
    <row r="93" spans="1:28" hidden="1" outlineLevel="1" x14ac:dyDescent="0.2">
      <c r="A93" s="112" t="s">
        <v>82</v>
      </c>
      <c r="B93" s="23" t="s">
        <v>137</v>
      </c>
      <c r="C93" s="23" t="s">
        <v>130</v>
      </c>
      <c r="D93" s="72">
        <v>31</v>
      </c>
      <c r="E93" s="72"/>
      <c r="F93" s="74"/>
      <c r="G93" s="75">
        <f t="shared" si="19"/>
        <v>0</v>
      </c>
      <c r="H93" s="74"/>
      <c r="I93" s="74"/>
      <c r="J93" s="75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5">
        <f t="shared" si="21"/>
        <v>0</v>
      </c>
      <c r="AA93" s="74"/>
      <c r="AB93" s="74"/>
    </row>
    <row r="94" spans="1:28" ht="25.5" hidden="1" collapsed="1" x14ac:dyDescent="0.2">
      <c r="A94" s="41" t="s">
        <v>41</v>
      </c>
      <c r="B94" s="23" t="s">
        <v>137</v>
      </c>
      <c r="C94" s="23" t="s">
        <v>130</v>
      </c>
      <c r="D94" s="72">
        <v>175</v>
      </c>
      <c r="E94" s="72"/>
      <c r="F94" s="74"/>
      <c r="G94" s="75">
        <f t="shared" si="19"/>
        <v>0</v>
      </c>
      <c r="H94" s="74"/>
      <c r="I94" s="74"/>
      <c r="J94" s="75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5">
        <f t="shared" si="21"/>
        <v>0</v>
      </c>
      <c r="AA94" s="74"/>
      <c r="AB94" s="74"/>
    </row>
    <row r="95" spans="1:28" s="18" customFormat="1" ht="16.5" hidden="1" customHeight="1" x14ac:dyDescent="0.2">
      <c r="A95" s="16" t="s">
        <v>190</v>
      </c>
      <c r="B95" s="17" t="s">
        <v>137</v>
      </c>
      <c r="C95" s="17" t="s">
        <v>139</v>
      </c>
      <c r="D95" s="70">
        <f t="shared" ref="D95:K95" si="23">SUM(D96+D97)</f>
        <v>369.4</v>
      </c>
      <c r="E95" s="70">
        <f t="shared" si="23"/>
        <v>10067.099999999999</v>
      </c>
      <c r="F95" s="70">
        <f t="shared" si="23"/>
        <v>0</v>
      </c>
      <c r="G95" s="71">
        <f t="shared" si="23"/>
        <v>8759.4</v>
      </c>
      <c r="H95" s="70">
        <f t="shared" si="23"/>
        <v>0</v>
      </c>
      <c r="I95" s="70">
        <f t="shared" si="23"/>
        <v>8759.4</v>
      </c>
      <c r="J95" s="71">
        <f t="shared" si="23"/>
        <v>11824</v>
      </c>
      <c r="K95" s="70">
        <f t="shared" si="23"/>
        <v>0</v>
      </c>
      <c r="L95" s="70"/>
      <c r="M95" s="70"/>
      <c r="N95" s="70"/>
      <c r="O95" s="70"/>
      <c r="P95" s="70"/>
      <c r="Q95" s="70"/>
      <c r="R95" s="70"/>
      <c r="S95" s="70"/>
      <c r="T95" s="70">
        <f>SUM(T96+T97)</f>
        <v>11824</v>
      </c>
      <c r="U95" s="70"/>
      <c r="V95" s="70"/>
      <c r="W95" s="70"/>
      <c r="X95" s="70"/>
      <c r="Y95" s="70"/>
      <c r="Z95" s="75">
        <f t="shared" si="21"/>
        <v>11824</v>
      </c>
      <c r="AA95" s="70">
        <f>SUM(AA96+AA97)</f>
        <v>0</v>
      </c>
      <c r="AB95" s="70">
        <f>SUM(AB96+AB97)</f>
        <v>11824</v>
      </c>
    </row>
    <row r="96" spans="1:28" ht="25.5" hidden="1" x14ac:dyDescent="0.2">
      <c r="A96" s="14" t="s">
        <v>344</v>
      </c>
      <c r="B96" s="15" t="s">
        <v>137</v>
      </c>
      <c r="C96" s="15" t="s">
        <v>139</v>
      </c>
      <c r="D96" s="72">
        <v>369.4</v>
      </c>
      <c r="E96" s="73">
        <v>10027.299999999999</v>
      </c>
      <c r="F96" s="74"/>
      <c r="G96" s="75">
        <f t="shared" si="19"/>
        <v>8759.4</v>
      </c>
      <c r="H96" s="74"/>
      <c r="I96" s="74">
        <v>8759.4</v>
      </c>
      <c r="J96" s="75">
        <f t="shared" si="20"/>
        <v>11824</v>
      </c>
      <c r="K96" s="74"/>
      <c r="L96" s="74"/>
      <c r="M96" s="74"/>
      <c r="N96" s="74"/>
      <c r="O96" s="74"/>
      <c r="P96" s="74"/>
      <c r="Q96" s="74"/>
      <c r="R96" s="74"/>
      <c r="S96" s="74"/>
      <c r="T96" s="74">
        <v>11824</v>
      </c>
      <c r="U96" s="74"/>
      <c r="V96" s="74"/>
      <c r="W96" s="74"/>
      <c r="X96" s="74"/>
      <c r="Y96" s="74"/>
      <c r="Z96" s="75">
        <f t="shared" si="21"/>
        <v>11824</v>
      </c>
      <c r="AA96" s="74"/>
      <c r="AB96" s="74">
        <v>11824</v>
      </c>
    </row>
    <row r="97" spans="1:28" ht="25.5" hidden="1" x14ac:dyDescent="0.2">
      <c r="A97" s="14" t="s">
        <v>105</v>
      </c>
      <c r="B97" s="15" t="s">
        <v>137</v>
      </c>
      <c r="C97" s="15" t="s">
        <v>139</v>
      </c>
      <c r="D97" s="72"/>
      <c r="E97" s="72">
        <v>39.799999999999997</v>
      </c>
      <c r="F97" s="74"/>
      <c r="G97" s="75">
        <f t="shared" si="19"/>
        <v>0</v>
      </c>
      <c r="H97" s="74"/>
      <c r="I97" s="74"/>
      <c r="J97" s="75">
        <f t="shared" si="20"/>
        <v>0</v>
      </c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5">
        <f t="shared" si="21"/>
        <v>0</v>
      </c>
      <c r="AA97" s="74"/>
      <c r="AB97" s="74"/>
    </row>
    <row r="98" spans="1:28" ht="15" hidden="1" customHeight="1" x14ac:dyDescent="0.2">
      <c r="A98" s="12" t="s">
        <v>191</v>
      </c>
      <c r="B98" s="13" t="s">
        <v>137</v>
      </c>
      <c r="C98" s="13" t="s">
        <v>192</v>
      </c>
      <c r="D98" s="85">
        <f>SUM(D99)</f>
        <v>1087.5999999999999</v>
      </c>
      <c r="E98" s="85">
        <f t="shared" ref="E98:AB98" si="24">SUM(E99)</f>
        <v>5094.7</v>
      </c>
      <c r="F98" s="85">
        <f t="shared" si="24"/>
        <v>0</v>
      </c>
      <c r="G98" s="69">
        <f t="shared" si="24"/>
        <v>8500</v>
      </c>
      <c r="H98" s="85">
        <f t="shared" si="24"/>
        <v>8500</v>
      </c>
      <c r="I98" s="85">
        <f t="shared" si="24"/>
        <v>0</v>
      </c>
      <c r="J98" s="69">
        <f t="shared" si="24"/>
        <v>8500</v>
      </c>
      <c r="K98" s="85">
        <f t="shared" si="24"/>
        <v>8500</v>
      </c>
      <c r="L98" s="85">
        <f t="shared" si="24"/>
        <v>0</v>
      </c>
      <c r="M98" s="85">
        <f t="shared" si="24"/>
        <v>0</v>
      </c>
      <c r="N98" s="85">
        <f t="shared" si="24"/>
        <v>0</v>
      </c>
      <c r="O98" s="85">
        <f t="shared" si="24"/>
        <v>0</v>
      </c>
      <c r="P98" s="85">
        <f t="shared" si="24"/>
        <v>0</v>
      </c>
      <c r="Q98" s="85">
        <f t="shared" si="24"/>
        <v>0</v>
      </c>
      <c r="R98" s="85">
        <f t="shared" si="24"/>
        <v>0</v>
      </c>
      <c r="S98" s="85">
        <f t="shared" si="24"/>
        <v>0</v>
      </c>
      <c r="T98" s="85">
        <f t="shared" si="24"/>
        <v>0</v>
      </c>
      <c r="U98" s="85">
        <f t="shared" si="24"/>
        <v>0</v>
      </c>
      <c r="V98" s="85">
        <f t="shared" si="24"/>
        <v>0</v>
      </c>
      <c r="W98" s="85">
        <f t="shared" si="24"/>
        <v>0</v>
      </c>
      <c r="X98" s="85">
        <f t="shared" si="24"/>
        <v>0</v>
      </c>
      <c r="Y98" s="85">
        <f t="shared" si="24"/>
        <v>0</v>
      </c>
      <c r="Z98" s="75">
        <f t="shared" si="21"/>
        <v>5000</v>
      </c>
      <c r="AA98" s="85">
        <f t="shared" si="24"/>
        <v>5000</v>
      </c>
      <c r="AB98" s="85">
        <f t="shared" si="24"/>
        <v>0</v>
      </c>
    </row>
    <row r="99" spans="1:28" ht="17.25" hidden="1" customHeight="1" x14ac:dyDescent="0.2">
      <c r="A99" s="14" t="s">
        <v>193</v>
      </c>
      <c r="B99" s="20" t="s">
        <v>137</v>
      </c>
      <c r="C99" s="20" t="s">
        <v>192</v>
      </c>
      <c r="D99" s="76">
        <v>1087.5999999999999</v>
      </c>
      <c r="E99" s="73">
        <v>5094.7</v>
      </c>
      <c r="F99" s="74"/>
      <c r="G99" s="75">
        <f t="shared" si="19"/>
        <v>8500</v>
      </c>
      <c r="H99" s="74">
        <v>8500</v>
      </c>
      <c r="I99" s="74"/>
      <c r="J99" s="75">
        <f t="shared" si="20"/>
        <v>8500</v>
      </c>
      <c r="K99" s="74">
        <v>8500</v>
      </c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5">
        <f t="shared" si="21"/>
        <v>5000</v>
      </c>
      <c r="AA99" s="74">
        <v>5000</v>
      </c>
      <c r="AB99" s="74"/>
    </row>
    <row r="100" spans="1:28" ht="18.75" hidden="1" customHeight="1" x14ac:dyDescent="0.2">
      <c r="A100" s="12" t="s">
        <v>194</v>
      </c>
      <c r="B100" s="21" t="s">
        <v>137</v>
      </c>
      <c r="C100" s="21" t="s">
        <v>168</v>
      </c>
      <c r="D100" s="86">
        <f>SUM(D101)</f>
        <v>0</v>
      </c>
      <c r="E100" s="86">
        <f t="shared" ref="E100:AB100" si="25">SUM(E101)</f>
        <v>0</v>
      </c>
      <c r="F100" s="86">
        <f t="shared" si="25"/>
        <v>0</v>
      </c>
      <c r="G100" s="87">
        <f t="shared" si="25"/>
        <v>7032.7</v>
      </c>
      <c r="H100" s="86">
        <f t="shared" si="25"/>
        <v>354</v>
      </c>
      <c r="I100" s="86">
        <f t="shared" si="25"/>
        <v>6678.7</v>
      </c>
      <c r="J100" s="87">
        <f t="shared" si="25"/>
        <v>50728.4</v>
      </c>
      <c r="K100" s="86">
        <f t="shared" si="25"/>
        <v>2536.4</v>
      </c>
      <c r="L100" s="86">
        <f t="shared" si="25"/>
        <v>0</v>
      </c>
      <c r="M100" s="86">
        <f t="shared" si="25"/>
        <v>0</v>
      </c>
      <c r="N100" s="86">
        <f t="shared" si="25"/>
        <v>0</v>
      </c>
      <c r="O100" s="86">
        <f t="shared" si="25"/>
        <v>0</v>
      </c>
      <c r="P100" s="86">
        <f t="shared" si="25"/>
        <v>0</v>
      </c>
      <c r="Q100" s="86">
        <f t="shared" si="25"/>
        <v>0</v>
      </c>
      <c r="R100" s="86">
        <f t="shared" si="25"/>
        <v>0</v>
      </c>
      <c r="S100" s="86">
        <f t="shared" si="25"/>
        <v>0</v>
      </c>
      <c r="T100" s="86">
        <f t="shared" si="25"/>
        <v>48192</v>
      </c>
      <c r="U100" s="86">
        <f t="shared" si="25"/>
        <v>0</v>
      </c>
      <c r="V100" s="86">
        <f t="shared" si="25"/>
        <v>0</v>
      </c>
      <c r="W100" s="86">
        <f t="shared" si="25"/>
        <v>0</v>
      </c>
      <c r="X100" s="86">
        <f t="shared" si="25"/>
        <v>0</v>
      </c>
      <c r="Y100" s="86">
        <f t="shared" si="25"/>
        <v>0</v>
      </c>
      <c r="Z100" s="75">
        <f t="shared" si="21"/>
        <v>50728.4</v>
      </c>
      <c r="AA100" s="86">
        <f t="shared" si="25"/>
        <v>2536.4</v>
      </c>
      <c r="AB100" s="86">
        <f t="shared" si="25"/>
        <v>48192</v>
      </c>
    </row>
    <row r="101" spans="1:28" ht="38.25" hidden="1" x14ac:dyDescent="0.2">
      <c r="A101" s="14" t="s">
        <v>345</v>
      </c>
      <c r="B101" s="20" t="s">
        <v>137</v>
      </c>
      <c r="C101" s="20" t="s">
        <v>168</v>
      </c>
      <c r="D101" s="76"/>
      <c r="E101" s="76"/>
      <c r="F101" s="74"/>
      <c r="G101" s="75">
        <f>SUM(I101+H101)</f>
        <v>7032.7</v>
      </c>
      <c r="H101" s="74">
        <v>354</v>
      </c>
      <c r="I101" s="74">
        <v>6678.7</v>
      </c>
      <c r="J101" s="75">
        <f t="shared" si="20"/>
        <v>50728.4</v>
      </c>
      <c r="K101" s="74">
        <v>2536.4</v>
      </c>
      <c r="L101" s="74"/>
      <c r="M101" s="74"/>
      <c r="N101" s="74"/>
      <c r="O101" s="74"/>
      <c r="P101" s="74"/>
      <c r="Q101" s="74"/>
      <c r="R101" s="74"/>
      <c r="S101" s="74"/>
      <c r="T101" s="74">
        <v>48192</v>
      </c>
      <c r="U101" s="74"/>
      <c r="V101" s="74"/>
      <c r="W101" s="74"/>
      <c r="X101" s="74"/>
      <c r="Y101" s="74"/>
      <c r="Z101" s="75">
        <f t="shared" si="21"/>
        <v>50728.4</v>
      </c>
      <c r="AA101" s="74">
        <v>2536.4</v>
      </c>
      <c r="AB101" s="74">
        <v>48192</v>
      </c>
    </row>
    <row r="102" spans="1:28" hidden="1" x14ac:dyDescent="0.2">
      <c r="A102" s="12" t="s">
        <v>195</v>
      </c>
      <c r="B102" s="21" t="s">
        <v>137</v>
      </c>
      <c r="C102" s="21" t="s">
        <v>196</v>
      </c>
      <c r="D102" s="86">
        <f>SUM(D103+D104)</f>
        <v>17725.5</v>
      </c>
      <c r="E102" s="86">
        <f>SUM(E103+E104+E112+E113+E114+E115)</f>
        <v>23396.6</v>
      </c>
      <c r="F102" s="86">
        <f t="shared" ref="F102:AB102" si="26">SUM(F103+F104)</f>
        <v>0</v>
      </c>
      <c r="G102" s="75">
        <f>SUM(I102+H102)</f>
        <v>23405.699999999997</v>
      </c>
      <c r="H102" s="86">
        <f>SUM(H103+H104+H112+H113+H114+H115)</f>
        <v>23405.699999999997</v>
      </c>
      <c r="I102" s="86">
        <f t="shared" si="26"/>
        <v>0</v>
      </c>
      <c r="J102" s="87">
        <f>SUM(J103+J104+J111+J112+J113+J114+J115)</f>
        <v>30206.699999999997</v>
      </c>
      <c r="K102" s="86">
        <f>SUM(K103+K104+K111+K112+K113+K114+K115)</f>
        <v>30206.699999999997</v>
      </c>
      <c r="L102" s="86">
        <f t="shared" si="26"/>
        <v>0</v>
      </c>
      <c r="M102" s="86">
        <f t="shared" si="26"/>
        <v>0</v>
      </c>
      <c r="N102" s="86">
        <f t="shared" si="26"/>
        <v>0</v>
      </c>
      <c r="O102" s="86">
        <f t="shared" si="26"/>
        <v>0</v>
      </c>
      <c r="P102" s="86">
        <f t="shared" si="26"/>
        <v>0</v>
      </c>
      <c r="Q102" s="86">
        <f t="shared" si="26"/>
        <v>0</v>
      </c>
      <c r="R102" s="86">
        <f t="shared" si="26"/>
        <v>0</v>
      </c>
      <c r="S102" s="86">
        <f t="shared" si="26"/>
        <v>0</v>
      </c>
      <c r="T102" s="86">
        <f t="shared" si="26"/>
        <v>0</v>
      </c>
      <c r="U102" s="86"/>
      <c r="V102" s="86"/>
      <c r="W102" s="86"/>
      <c r="X102" s="86"/>
      <c r="Y102" s="86"/>
      <c r="Z102" s="75">
        <f t="shared" si="21"/>
        <v>23580.799999999999</v>
      </c>
      <c r="AA102" s="86">
        <f>SUM(AA103+AA104+AA111+AA112+AA113+AA114+AA115)</f>
        <v>23580.799999999999</v>
      </c>
      <c r="AB102" s="86">
        <f t="shared" si="26"/>
        <v>0</v>
      </c>
    </row>
    <row r="103" spans="1:28" ht="26.25" hidden="1" customHeight="1" x14ac:dyDescent="0.2">
      <c r="A103" s="14" t="s">
        <v>429</v>
      </c>
      <c r="B103" s="20" t="s">
        <v>137</v>
      </c>
      <c r="C103" s="15" t="s">
        <v>196</v>
      </c>
      <c r="D103" s="72">
        <v>12282.5</v>
      </c>
      <c r="E103" s="73">
        <v>12156.9</v>
      </c>
      <c r="F103" s="74"/>
      <c r="G103" s="75">
        <f t="shared" si="19"/>
        <v>13959.3</v>
      </c>
      <c r="H103" s="74">
        <v>13959.3</v>
      </c>
      <c r="I103" s="74"/>
      <c r="J103" s="75">
        <f t="shared" si="20"/>
        <v>10187.299999999999</v>
      </c>
      <c r="K103" s="74">
        <v>10187.299999999999</v>
      </c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5">
        <f t="shared" si="21"/>
        <v>9185.7999999999993</v>
      </c>
      <c r="AA103" s="74">
        <v>9185.7999999999993</v>
      </c>
      <c r="AB103" s="74"/>
    </row>
    <row r="104" spans="1:28" ht="25.5" hidden="1" collapsed="1" x14ac:dyDescent="0.2">
      <c r="A104" s="40" t="s">
        <v>21</v>
      </c>
      <c r="B104" s="20" t="s">
        <v>137</v>
      </c>
      <c r="C104" s="15" t="s">
        <v>196</v>
      </c>
      <c r="D104" s="72">
        <f>SUM(D105+D106+D108+D110+D109)</f>
        <v>5443</v>
      </c>
      <c r="E104" s="72">
        <f>SUM(E105+E106+E107+E108+E110)</f>
        <v>9020.5999999999985</v>
      </c>
      <c r="F104" s="72">
        <f>SUM(F105+F106+F108+F110)</f>
        <v>0</v>
      </c>
      <c r="G104" s="75">
        <f>SUM(I104+H104)</f>
        <v>4966.3999999999996</v>
      </c>
      <c r="H104" s="72">
        <v>4966.3999999999996</v>
      </c>
      <c r="I104" s="72">
        <f>SUM(I105+I106+I108+I110)</f>
        <v>0</v>
      </c>
      <c r="J104" s="88">
        <f>SUM(J105+J106+J108+J110)</f>
        <v>15215.4</v>
      </c>
      <c r="K104" s="72">
        <f>SUM(K105+K106+K108+K110)</f>
        <v>15215.4</v>
      </c>
      <c r="L104" s="72">
        <f t="shared" ref="L104:AB104" si="27">SUM(L105+L106+L108+L110)</f>
        <v>0</v>
      </c>
      <c r="M104" s="72">
        <f t="shared" si="27"/>
        <v>0</v>
      </c>
      <c r="N104" s="72">
        <f t="shared" si="27"/>
        <v>0</v>
      </c>
      <c r="O104" s="72">
        <f t="shared" si="27"/>
        <v>0</v>
      </c>
      <c r="P104" s="72">
        <f t="shared" si="27"/>
        <v>0</v>
      </c>
      <c r="Q104" s="72">
        <f t="shared" si="27"/>
        <v>0</v>
      </c>
      <c r="R104" s="72">
        <f t="shared" si="27"/>
        <v>0</v>
      </c>
      <c r="S104" s="72">
        <f t="shared" si="27"/>
        <v>0</v>
      </c>
      <c r="T104" s="72">
        <f t="shared" si="27"/>
        <v>0</v>
      </c>
      <c r="U104" s="72">
        <f t="shared" si="27"/>
        <v>0</v>
      </c>
      <c r="V104" s="72">
        <f t="shared" si="27"/>
        <v>0</v>
      </c>
      <c r="W104" s="72">
        <f t="shared" si="27"/>
        <v>0</v>
      </c>
      <c r="X104" s="72">
        <f t="shared" si="27"/>
        <v>0</v>
      </c>
      <c r="Y104" s="72">
        <f t="shared" si="27"/>
        <v>0</v>
      </c>
      <c r="Z104" s="75">
        <f t="shared" si="21"/>
        <v>12000</v>
      </c>
      <c r="AA104" s="72">
        <v>12000</v>
      </c>
      <c r="AB104" s="72">
        <f t="shared" si="27"/>
        <v>0</v>
      </c>
    </row>
    <row r="105" spans="1:28" hidden="1" outlineLevel="1" x14ac:dyDescent="0.2">
      <c r="A105" s="14" t="s">
        <v>197</v>
      </c>
      <c r="B105" s="20" t="s">
        <v>137</v>
      </c>
      <c r="C105" s="15" t="s">
        <v>196</v>
      </c>
      <c r="D105" s="72">
        <v>3668.7</v>
      </c>
      <c r="E105" s="73">
        <v>6081.9</v>
      </c>
      <c r="F105" s="74"/>
      <c r="G105" s="75">
        <f t="shared" ref="G105:G115" si="28">SUM(I105+H105)</f>
        <v>0</v>
      </c>
      <c r="H105" s="74"/>
      <c r="I105" s="74"/>
      <c r="J105" s="75">
        <f t="shared" si="20"/>
        <v>15215.4</v>
      </c>
      <c r="K105" s="74">
        <v>15215.4</v>
      </c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5">
        <f t="shared" si="21"/>
        <v>0</v>
      </c>
      <c r="AA105" s="74"/>
      <c r="AB105" s="74"/>
    </row>
    <row r="106" spans="1:28" hidden="1" outlineLevel="1" x14ac:dyDescent="0.2">
      <c r="A106" s="14" t="s">
        <v>198</v>
      </c>
      <c r="B106" s="20" t="s">
        <v>137</v>
      </c>
      <c r="C106" s="15" t="s">
        <v>196</v>
      </c>
      <c r="D106" s="72">
        <v>21</v>
      </c>
      <c r="E106" s="73">
        <v>73.7</v>
      </c>
      <c r="F106" s="74"/>
      <c r="G106" s="75">
        <f t="shared" si="28"/>
        <v>0</v>
      </c>
      <c r="H106" s="74"/>
      <c r="I106" s="74"/>
      <c r="J106" s="75">
        <f t="shared" si="20"/>
        <v>0</v>
      </c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5">
        <f t="shared" si="21"/>
        <v>0</v>
      </c>
      <c r="AA106" s="74"/>
      <c r="AB106" s="74"/>
    </row>
    <row r="107" spans="1:28" hidden="1" outlineLevel="1" x14ac:dyDescent="0.2">
      <c r="A107" s="14" t="s">
        <v>103</v>
      </c>
      <c r="B107" s="20" t="s">
        <v>137</v>
      </c>
      <c r="C107" s="15" t="s">
        <v>196</v>
      </c>
      <c r="D107" s="72"/>
      <c r="E107" s="73">
        <v>73.7</v>
      </c>
      <c r="F107" s="74"/>
      <c r="G107" s="75"/>
      <c r="H107" s="74"/>
      <c r="I107" s="74"/>
      <c r="J107" s="75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5">
        <f t="shared" si="21"/>
        <v>0</v>
      </c>
      <c r="AA107" s="74"/>
      <c r="AB107" s="74"/>
    </row>
    <row r="108" spans="1:28" hidden="1" outlineLevel="1" x14ac:dyDescent="0.2">
      <c r="A108" s="40" t="s">
        <v>20</v>
      </c>
      <c r="B108" s="20" t="s">
        <v>137</v>
      </c>
      <c r="C108" s="15" t="s">
        <v>196</v>
      </c>
      <c r="D108" s="72">
        <v>392.6</v>
      </c>
      <c r="E108" s="73"/>
      <c r="F108" s="74"/>
      <c r="G108" s="75">
        <f t="shared" si="28"/>
        <v>0</v>
      </c>
      <c r="H108" s="74"/>
      <c r="I108" s="74"/>
      <c r="J108" s="75">
        <f t="shared" si="20"/>
        <v>0</v>
      </c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5">
        <f t="shared" si="21"/>
        <v>0</v>
      </c>
      <c r="AA108" s="74"/>
      <c r="AB108" s="74"/>
    </row>
    <row r="109" spans="1:28" hidden="1" outlineLevel="1" x14ac:dyDescent="0.2">
      <c r="A109" s="40" t="s">
        <v>19</v>
      </c>
      <c r="B109" s="20" t="s">
        <v>137</v>
      </c>
      <c r="C109" s="15" t="s">
        <v>196</v>
      </c>
      <c r="D109" s="72">
        <v>286.60000000000002</v>
      </c>
      <c r="E109" s="73"/>
      <c r="F109" s="74"/>
      <c r="G109" s="75">
        <f t="shared" si="28"/>
        <v>0</v>
      </c>
      <c r="H109" s="74"/>
      <c r="I109" s="74"/>
      <c r="J109" s="75">
        <f t="shared" si="20"/>
        <v>0</v>
      </c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5">
        <f t="shared" si="21"/>
        <v>0</v>
      </c>
      <c r="AA109" s="74"/>
      <c r="AB109" s="74"/>
    </row>
    <row r="110" spans="1:28" hidden="1" outlineLevel="1" x14ac:dyDescent="0.2">
      <c r="A110" s="14" t="s">
        <v>199</v>
      </c>
      <c r="B110" s="20" t="s">
        <v>137</v>
      </c>
      <c r="C110" s="15" t="s">
        <v>196</v>
      </c>
      <c r="D110" s="72">
        <v>1074.0999999999999</v>
      </c>
      <c r="E110" s="73">
        <v>2791.3</v>
      </c>
      <c r="F110" s="74"/>
      <c r="G110" s="75">
        <f t="shared" si="28"/>
        <v>0</v>
      </c>
      <c r="H110" s="74"/>
      <c r="I110" s="74"/>
      <c r="J110" s="75">
        <f t="shared" si="20"/>
        <v>0</v>
      </c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5">
        <f t="shared" si="21"/>
        <v>0</v>
      </c>
      <c r="AA110" s="74"/>
      <c r="AB110" s="74"/>
    </row>
    <row r="111" spans="1:28" s="48" customFormat="1" hidden="1" collapsed="1" x14ac:dyDescent="0.2">
      <c r="A111" s="41" t="s">
        <v>83</v>
      </c>
      <c r="B111" s="46" t="s">
        <v>137</v>
      </c>
      <c r="C111" s="47" t="s">
        <v>196</v>
      </c>
      <c r="D111" s="80"/>
      <c r="E111" s="89"/>
      <c r="F111" s="90"/>
      <c r="G111" s="75">
        <f t="shared" si="28"/>
        <v>0</v>
      </c>
      <c r="H111" s="90"/>
      <c r="I111" s="90"/>
      <c r="J111" s="82">
        <f t="shared" si="20"/>
        <v>352</v>
      </c>
      <c r="K111" s="90">
        <f>L111+M111+N111+O111+R111</f>
        <v>352</v>
      </c>
      <c r="L111" s="90">
        <v>262</v>
      </c>
      <c r="M111" s="90">
        <v>10</v>
      </c>
      <c r="N111" s="90"/>
      <c r="O111" s="90"/>
      <c r="P111" s="90"/>
      <c r="Q111" s="90"/>
      <c r="R111" s="90">
        <v>80</v>
      </c>
      <c r="S111" s="90"/>
      <c r="T111" s="90"/>
      <c r="U111" s="90"/>
      <c r="V111" s="90"/>
      <c r="W111" s="90"/>
      <c r="X111" s="90"/>
      <c r="Y111" s="90"/>
      <c r="Z111" s="75">
        <f t="shared" si="21"/>
        <v>152</v>
      </c>
      <c r="AA111" s="90">
        <v>152</v>
      </c>
      <c r="AB111" s="90"/>
    </row>
    <row r="112" spans="1:28" hidden="1" x14ac:dyDescent="0.2">
      <c r="A112" s="66" t="s">
        <v>68</v>
      </c>
      <c r="B112" s="20" t="s">
        <v>137</v>
      </c>
      <c r="C112" s="15" t="s">
        <v>196</v>
      </c>
      <c r="D112" s="72"/>
      <c r="E112" s="73">
        <v>890</v>
      </c>
      <c r="F112" s="74"/>
      <c r="G112" s="75">
        <f t="shared" si="28"/>
        <v>1648</v>
      </c>
      <c r="H112" s="73">
        <v>1648</v>
      </c>
      <c r="I112" s="74"/>
      <c r="J112" s="75">
        <f t="shared" si="20"/>
        <v>1648</v>
      </c>
      <c r="K112" s="74">
        <v>1648</v>
      </c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5">
        <f t="shared" si="21"/>
        <v>890</v>
      </c>
      <c r="AA112" s="73">
        <v>890</v>
      </c>
      <c r="AB112" s="74"/>
    </row>
    <row r="113" spans="1:28" hidden="1" x14ac:dyDescent="0.2">
      <c r="A113" s="66" t="s">
        <v>69</v>
      </c>
      <c r="B113" s="20" t="s">
        <v>137</v>
      </c>
      <c r="C113" s="15" t="s">
        <v>196</v>
      </c>
      <c r="D113" s="72"/>
      <c r="E113" s="73">
        <v>48</v>
      </c>
      <c r="F113" s="74"/>
      <c r="G113" s="75">
        <f t="shared" si="28"/>
        <v>168</v>
      </c>
      <c r="H113" s="73">
        <v>168</v>
      </c>
      <c r="I113" s="74"/>
      <c r="J113" s="75">
        <f t="shared" si="20"/>
        <v>48</v>
      </c>
      <c r="K113" s="74">
        <v>48</v>
      </c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5">
        <f t="shared" si="21"/>
        <v>48</v>
      </c>
      <c r="AA113" s="73">
        <v>48</v>
      </c>
      <c r="AB113" s="74"/>
    </row>
    <row r="114" spans="1:28" hidden="1" x14ac:dyDescent="0.2">
      <c r="A114" s="66" t="s">
        <v>70</v>
      </c>
      <c r="B114" s="20" t="s">
        <v>137</v>
      </c>
      <c r="C114" s="15" t="s">
        <v>196</v>
      </c>
      <c r="D114" s="72"/>
      <c r="E114" s="73">
        <v>936.1</v>
      </c>
      <c r="F114" s="74"/>
      <c r="G114" s="75">
        <f t="shared" si="28"/>
        <v>2005</v>
      </c>
      <c r="H114" s="73">
        <v>2005</v>
      </c>
      <c r="I114" s="74"/>
      <c r="J114" s="75">
        <f t="shared" si="20"/>
        <v>2005</v>
      </c>
      <c r="K114" s="74">
        <v>2005</v>
      </c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5">
        <f t="shared" si="21"/>
        <v>1005</v>
      </c>
      <c r="AA114" s="73">
        <v>1005</v>
      </c>
      <c r="AB114" s="74"/>
    </row>
    <row r="115" spans="1:28" hidden="1" x14ac:dyDescent="0.2">
      <c r="A115" s="66" t="s">
        <v>71</v>
      </c>
      <c r="B115" s="20" t="s">
        <v>137</v>
      </c>
      <c r="C115" s="15" t="s">
        <v>196</v>
      </c>
      <c r="D115" s="72"/>
      <c r="E115" s="73">
        <v>345</v>
      </c>
      <c r="F115" s="74"/>
      <c r="G115" s="75">
        <f t="shared" si="28"/>
        <v>659</v>
      </c>
      <c r="H115" s="73">
        <v>659</v>
      </c>
      <c r="I115" s="74"/>
      <c r="J115" s="75">
        <f t="shared" si="20"/>
        <v>751</v>
      </c>
      <c r="K115" s="74">
        <v>751</v>
      </c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5">
        <f t="shared" si="21"/>
        <v>300</v>
      </c>
      <c r="AA115" s="73">
        <v>300</v>
      </c>
      <c r="AB115" s="74"/>
    </row>
    <row r="116" spans="1:28" s="18" customFormat="1" ht="17.25" hidden="1" customHeight="1" x14ac:dyDescent="0.2">
      <c r="A116" s="16" t="s">
        <v>200</v>
      </c>
      <c r="B116" s="24" t="s">
        <v>137</v>
      </c>
      <c r="C116" s="17" t="s">
        <v>201</v>
      </c>
      <c r="D116" s="70">
        <f>SUM(D117+D118+D119+D120+D121+D122+D123)</f>
        <v>34542.600000000006</v>
      </c>
      <c r="E116" s="70">
        <f>SUM(E117+E118+E119+E120+E121+E122)</f>
        <v>29777</v>
      </c>
      <c r="F116" s="70">
        <f>SUM(F117+F118+F119+F120+F121+F122)</f>
        <v>0</v>
      </c>
      <c r="G116" s="71">
        <f>SUM(G117+G118+G119+G120+G121+G122)</f>
        <v>25255.9</v>
      </c>
      <c r="H116" s="70">
        <f>SUM(H117+H118+H119+H120+H121+H122)</f>
        <v>25255.9</v>
      </c>
      <c r="I116" s="70">
        <f>SUM(I117+I118+I119+I120+I121+I122)</f>
        <v>0</v>
      </c>
      <c r="J116" s="71">
        <f>SUM(J117+J118+J119+J120+J121+J122+J123+J124)</f>
        <v>53409.1</v>
      </c>
      <c r="K116" s="70">
        <f>SUM(K117+K118+K119+K120+K121+K122+K123+K124)</f>
        <v>50080.2</v>
      </c>
      <c r="L116" s="70"/>
      <c r="M116" s="70"/>
      <c r="N116" s="70"/>
      <c r="O116" s="70"/>
      <c r="P116" s="70"/>
      <c r="Q116" s="70"/>
      <c r="R116" s="70"/>
      <c r="S116" s="70"/>
      <c r="T116" s="70">
        <f>SUM(T117+T118+T119+T120+T121+T122+T123+T124)</f>
        <v>3328.9</v>
      </c>
      <c r="U116" s="70">
        <f t="shared" ref="U116:AB116" si="29">SUM(U117+U118+U119+U120+U121+U122+U123+U124)</f>
        <v>0</v>
      </c>
      <c r="V116" s="70">
        <f t="shared" si="29"/>
        <v>0</v>
      </c>
      <c r="W116" s="70">
        <f t="shared" si="29"/>
        <v>0</v>
      </c>
      <c r="X116" s="70">
        <f t="shared" si="29"/>
        <v>0</v>
      </c>
      <c r="Y116" s="70">
        <f t="shared" si="29"/>
        <v>0</v>
      </c>
      <c r="Z116" s="75">
        <f t="shared" si="21"/>
        <v>37260.1</v>
      </c>
      <c r="AA116" s="70">
        <f t="shared" si="29"/>
        <v>33931.199999999997</v>
      </c>
      <c r="AB116" s="70">
        <f t="shared" si="29"/>
        <v>3328.9</v>
      </c>
    </row>
    <row r="117" spans="1:28" hidden="1" x14ac:dyDescent="0.2">
      <c r="A117" s="14" t="s">
        <v>346</v>
      </c>
      <c r="B117" s="20" t="s">
        <v>137</v>
      </c>
      <c r="C117" s="15" t="s">
        <v>201</v>
      </c>
      <c r="D117" s="72">
        <v>19582.400000000001</v>
      </c>
      <c r="E117" s="73">
        <v>22173.4</v>
      </c>
      <c r="F117" s="74"/>
      <c r="G117" s="75">
        <f t="shared" si="19"/>
        <v>23255.9</v>
      </c>
      <c r="H117" s="74">
        <v>23255.9</v>
      </c>
      <c r="I117" s="74"/>
      <c r="J117" s="75">
        <f t="shared" si="20"/>
        <v>34764.5</v>
      </c>
      <c r="K117" s="74">
        <v>34764.5</v>
      </c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5">
        <f t="shared" si="21"/>
        <v>29764.5</v>
      </c>
      <c r="AA117" s="74">
        <v>29764.5</v>
      </c>
      <c r="AB117" s="74"/>
    </row>
    <row r="118" spans="1:28" ht="24.75" hidden="1" customHeight="1" x14ac:dyDescent="0.2">
      <c r="A118" s="14" t="s">
        <v>347</v>
      </c>
      <c r="B118" s="20" t="s">
        <v>137</v>
      </c>
      <c r="C118" s="15" t="s">
        <v>201</v>
      </c>
      <c r="D118" s="72">
        <v>700</v>
      </c>
      <c r="E118" s="73">
        <v>3175.5</v>
      </c>
      <c r="F118" s="74"/>
      <c r="G118" s="75">
        <f t="shared" si="19"/>
        <v>0</v>
      </c>
      <c r="H118" s="74"/>
      <c r="I118" s="74"/>
      <c r="J118" s="75">
        <f t="shared" si="20"/>
        <v>0</v>
      </c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5">
        <f t="shared" si="21"/>
        <v>0</v>
      </c>
      <c r="AA118" s="74"/>
      <c r="AB118" s="74"/>
    </row>
    <row r="119" spans="1:28" ht="27" hidden="1" customHeight="1" x14ac:dyDescent="0.2">
      <c r="A119" s="14" t="s">
        <v>348</v>
      </c>
      <c r="B119" s="20" t="s">
        <v>137</v>
      </c>
      <c r="C119" s="15" t="s">
        <v>201</v>
      </c>
      <c r="D119" s="72">
        <v>6389.7</v>
      </c>
      <c r="E119" s="73">
        <v>1100</v>
      </c>
      <c r="F119" s="74"/>
      <c r="G119" s="75">
        <f t="shared" si="19"/>
        <v>1000</v>
      </c>
      <c r="H119" s="74">
        <v>1000</v>
      </c>
      <c r="I119" s="74"/>
      <c r="J119" s="75">
        <f t="shared" si="20"/>
        <v>9549</v>
      </c>
      <c r="K119" s="74">
        <v>9549</v>
      </c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5">
        <f t="shared" si="21"/>
        <v>1100</v>
      </c>
      <c r="AA119" s="74">
        <v>1100</v>
      </c>
      <c r="AB119" s="74"/>
    </row>
    <row r="120" spans="1:28" ht="16.5" hidden="1" customHeight="1" x14ac:dyDescent="0.2">
      <c r="A120" s="14" t="s">
        <v>349</v>
      </c>
      <c r="B120" s="20" t="s">
        <v>137</v>
      </c>
      <c r="C120" s="15" t="s">
        <v>201</v>
      </c>
      <c r="D120" s="72">
        <v>7217.5</v>
      </c>
      <c r="E120" s="73"/>
      <c r="F120" s="74"/>
      <c r="G120" s="75">
        <f t="shared" si="19"/>
        <v>0</v>
      </c>
      <c r="H120" s="74"/>
      <c r="I120" s="74"/>
      <c r="J120" s="75">
        <f t="shared" si="20"/>
        <v>0</v>
      </c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5">
        <f t="shared" si="21"/>
        <v>0</v>
      </c>
      <c r="AA120" s="74"/>
      <c r="AB120" s="74"/>
    </row>
    <row r="121" spans="1:28" ht="56.25" hidden="1" customHeight="1" x14ac:dyDescent="0.2">
      <c r="A121" s="14" t="s">
        <v>350</v>
      </c>
      <c r="B121" s="20" t="s">
        <v>137</v>
      </c>
      <c r="C121" s="15" t="s">
        <v>201</v>
      </c>
      <c r="D121" s="72"/>
      <c r="E121" s="73">
        <v>3328.1</v>
      </c>
      <c r="F121" s="74"/>
      <c r="G121" s="75">
        <f t="shared" si="19"/>
        <v>1000</v>
      </c>
      <c r="H121" s="74">
        <v>1000</v>
      </c>
      <c r="I121" s="74"/>
      <c r="J121" s="75">
        <f t="shared" si="20"/>
        <v>1000</v>
      </c>
      <c r="K121" s="74">
        <v>1000</v>
      </c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5">
        <f t="shared" si="21"/>
        <v>300</v>
      </c>
      <c r="AA121" s="74">
        <v>300</v>
      </c>
      <c r="AB121" s="74"/>
    </row>
    <row r="122" spans="1:28" ht="42" hidden="1" customHeight="1" x14ac:dyDescent="0.2">
      <c r="A122" s="14" t="s">
        <v>12</v>
      </c>
      <c r="B122" s="42" t="s">
        <v>137</v>
      </c>
      <c r="C122" s="43" t="s">
        <v>201</v>
      </c>
      <c r="D122" s="72"/>
      <c r="E122" s="73"/>
      <c r="F122" s="74"/>
      <c r="G122" s="75">
        <f t="shared" si="19"/>
        <v>0</v>
      </c>
      <c r="H122" s="74"/>
      <c r="I122" s="74"/>
      <c r="J122" s="75">
        <f t="shared" si="20"/>
        <v>4766.7</v>
      </c>
      <c r="K122" s="117">
        <v>4766.7</v>
      </c>
      <c r="L122" s="117"/>
      <c r="M122" s="117"/>
      <c r="N122" s="117"/>
      <c r="O122" s="117"/>
      <c r="P122" s="117"/>
      <c r="Q122" s="117"/>
      <c r="R122" s="117"/>
      <c r="S122" s="117"/>
      <c r="T122" s="117"/>
      <c r="U122" s="116"/>
      <c r="V122" s="116"/>
      <c r="W122" s="116"/>
      <c r="X122" s="116"/>
      <c r="Y122" s="116"/>
      <c r="Z122" s="75">
        <f t="shared" si="21"/>
        <v>2766.7</v>
      </c>
      <c r="AA122" s="74">
        <v>2766.7</v>
      </c>
      <c r="AB122" s="74"/>
    </row>
    <row r="123" spans="1:28" ht="39" hidden="1" customHeight="1" x14ac:dyDescent="0.2">
      <c r="A123" s="40" t="s">
        <v>42</v>
      </c>
      <c r="B123" s="42" t="s">
        <v>137</v>
      </c>
      <c r="C123" s="43" t="s">
        <v>201</v>
      </c>
      <c r="D123" s="72">
        <v>653</v>
      </c>
      <c r="E123" s="73"/>
      <c r="F123" s="74"/>
      <c r="G123" s="75"/>
      <c r="H123" s="74"/>
      <c r="I123" s="74"/>
      <c r="J123" s="75">
        <f t="shared" si="20"/>
        <v>0</v>
      </c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5">
        <f t="shared" si="21"/>
        <v>0</v>
      </c>
      <c r="AA123" s="74"/>
      <c r="AB123" s="74"/>
    </row>
    <row r="124" spans="1:28" ht="28.5" hidden="1" customHeight="1" x14ac:dyDescent="0.2">
      <c r="A124" s="40" t="s">
        <v>99</v>
      </c>
      <c r="B124" s="42" t="s">
        <v>137</v>
      </c>
      <c r="C124" s="43" t="s">
        <v>201</v>
      </c>
      <c r="D124" s="72"/>
      <c r="E124" s="73"/>
      <c r="F124" s="74"/>
      <c r="G124" s="75"/>
      <c r="H124" s="74"/>
      <c r="I124" s="74"/>
      <c r="J124" s="75">
        <f t="shared" si="20"/>
        <v>3328.9</v>
      </c>
      <c r="K124" s="74"/>
      <c r="L124" s="74"/>
      <c r="M124" s="74"/>
      <c r="N124" s="74"/>
      <c r="O124" s="74"/>
      <c r="P124" s="74"/>
      <c r="Q124" s="74"/>
      <c r="R124" s="74"/>
      <c r="S124" s="74"/>
      <c r="T124" s="74">
        <v>3328.9</v>
      </c>
      <c r="U124" s="74"/>
      <c r="V124" s="74"/>
      <c r="W124" s="74"/>
      <c r="X124" s="74"/>
      <c r="Y124" s="74"/>
      <c r="Z124" s="75">
        <f t="shared" si="21"/>
        <v>3328.9</v>
      </c>
      <c r="AA124" s="74"/>
      <c r="AB124" s="74">
        <v>3328.9</v>
      </c>
    </row>
    <row r="125" spans="1:28" s="130" customFormat="1" ht="17.25" hidden="1" customHeight="1" x14ac:dyDescent="0.2">
      <c r="A125" s="136" t="s">
        <v>202</v>
      </c>
      <c r="B125" s="128" t="s">
        <v>139</v>
      </c>
      <c r="C125" s="128" t="s">
        <v>131</v>
      </c>
      <c r="D125" s="129">
        <f t="shared" ref="D125:AB125" si="30">SUM(D126+D146+D158)</f>
        <v>386049.2</v>
      </c>
      <c r="E125" s="129">
        <f t="shared" si="30"/>
        <v>460013.30000000005</v>
      </c>
      <c r="F125" s="129">
        <f t="shared" si="30"/>
        <v>0</v>
      </c>
      <c r="G125" s="129">
        <f t="shared" si="30"/>
        <v>90825.5</v>
      </c>
      <c r="H125" s="129">
        <f t="shared" si="30"/>
        <v>75920</v>
      </c>
      <c r="I125" s="129">
        <f t="shared" si="30"/>
        <v>14905.5</v>
      </c>
      <c r="J125" s="129">
        <f t="shared" si="30"/>
        <v>361476.6</v>
      </c>
      <c r="K125" s="129">
        <f t="shared" si="30"/>
        <v>339759.9</v>
      </c>
      <c r="L125" s="129">
        <f t="shared" si="30"/>
        <v>0</v>
      </c>
      <c r="M125" s="129">
        <f t="shared" si="30"/>
        <v>0</v>
      </c>
      <c r="N125" s="129">
        <f t="shared" si="30"/>
        <v>0</v>
      </c>
      <c r="O125" s="129">
        <f t="shared" si="30"/>
        <v>0</v>
      </c>
      <c r="P125" s="129">
        <f t="shared" si="30"/>
        <v>0</v>
      </c>
      <c r="Q125" s="129">
        <f t="shared" si="30"/>
        <v>0</v>
      </c>
      <c r="R125" s="129">
        <f t="shared" si="30"/>
        <v>0</v>
      </c>
      <c r="S125" s="129">
        <f t="shared" si="30"/>
        <v>0</v>
      </c>
      <c r="T125" s="129">
        <f t="shared" si="30"/>
        <v>21716.7</v>
      </c>
      <c r="U125" s="129"/>
      <c r="V125" s="129"/>
      <c r="W125" s="129"/>
      <c r="X125" s="129"/>
      <c r="Y125" s="129"/>
      <c r="Z125" s="75">
        <f t="shared" si="21"/>
        <v>110252.7</v>
      </c>
      <c r="AA125" s="129">
        <f t="shared" si="30"/>
        <v>88536</v>
      </c>
      <c r="AB125" s="129">
        <f t="shared" si="30"/>
        <v>21716.7</v>
      </c>
    </row>
    <row r="126" spans="1:28" s="18" customFormat="1" ht="16.5" hidden="1" customHeight="1" x14ac:dyDescent="0.2">
      <c r="A126" s="25" t="s">
        <v>203</v>
      </c>
      <c r="B126" s="17" t="s">
        <v>139</v>
      </c>
      <c r="C126" s="17" t="s">
        <v>130</v>
      </c>
      <c r="D126" s="70">
        <f>SUM(D127+D128+D131+D132+D137+D138+D139+D143)</f>
        <v>215565</v>
      </c>
      <c r="E126" s="70">
        <f>SUM(E127+E128+E131+E132+E133+E134+E135+E136+E137+E138+E139)</f>
        <v>223336.5</v>
      </c>
      <c r="F126" s="70">
        <f t="shared" ref="F126:T126" si="31">SUM(F127+F128+F131+F132+F137+F138+F139)</f>
        <v>0</v>
      </c>
      <c r="G126" s="71">
        <f t="shared" si="31"/>
        <v>18330.900000000001</v>
      </c>
      <c r="H126" s="70">
        <f t="shared" si="31"/>
        <v>10772</v>
      </c>
      <c r="I126" s="70">
        <f t="shared" si="31"/>
        <v>7558.9</v>
      </c>
      <c r="J126" s="71">
        <f t="shared" si="31"/>
        <v>26000</v>
      </c>
      <c r="K126" s="70">
        <f t="shared" si="31"/>
        <v>26000</v>
      </c>
      <c r="L126" s="70">
        <f t="shared" si="31"/>
        <v>0</v>
      </c>
      <c r="M126" s="70">
        <f t="shared" si="31"/>
        <v>0</v>
      </c>
      <c r="N126" s="70">
        <f t="shared" si="31"/>
        <v>0</v>
      </c>
      <c r="O126" s="70">
        <f t="shared" si="31"/>
        <v>0</v>
      </c>
      <c r="P126" s="70">
        <f t="shared" si="31"/>
        <v>0</v>
      </c>
      <c r="Q126" s="70">
        <f t="shared" si="31"/>
        <v>0</v>
      </c>
      <c r="R126" s="70">
        <f t="shared" si="31"/>
        <v>0</v>
      </c>
      <c r="S126" s="70">
        <f t="shared" si="31"/>
        <v>0</v>
      </c>
      <c r="T126" s="70">
        <f t="shared" si="31"/>
        <v>0</v>
      </c>
      <c r="U126" s="70"/>
      <c r="V126" s="70"/>
      <c r="W126" s="70"/>
      <c r="X126" s="70"/>
      <c r="Y126" s="70"/>
      <c r="Z126" s="75">
        <f t="shared" si="21"/>
        <v>5772</v>
      </c>
      <c r="AA126" s="70">
        <f>SUM(AA127+AA128+AA131+AA132+AA137+AA138+AA139)</f>
        <v>5772</v>
      </c>
      <c r="AB126" s="70">
        <f>SUM(AB127+AB128+AB131+AB132+AB137+AB138+AB139)</f>
        <v>0</v>
      </c>
    </row>
    <row r="127" spans="1:28" hidden="1" x14ac:dyDescent="0.2">
      <c r="A127" s="14" t="s">
        <v>351</v>
      </c>
      <c r="B127" s="20" t="s">
        <v>139</v>
      </c>
      <c r="C127" s="15" t="s">
        <v>130</v>
      </c>
      <c r="D127" s="72">
        <v>3548.9</v>
      </c>
      <c r="E127" s="73">
        <v>5090.1000000000004</v>
      </c>
      <c r="F127" s="74"/>
      <c r="G127" s="75">
        <f>SUM(I127+H127)</f>
        <v>5772</v>
      </c>
      <c r="H127" s="74">
        <v>5772</v>
      </c>
      <c r="I127" s="74"/>
      <c r="J127" s="75">
        <f t="shared" ref="J127:J166" si="32">SUM(K127+T127)</f>
        <v>20000</v>
      </c>
      <c r="K127" s="74">
        <v>20000</v>
      </c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5">
        <f t="shared" si="21"/>
        <v>5772</v>
      </c>
      <c r="AA127" s="74">
        <v>5772</v>
      </c>
      <c r="AB127" s="74"/>
    </row>
    <row r="128" spans="1:28" s="48" customFormat="1" ht="14.25" hidden="1" customHeight="1" x14ac:dyDescent="0.2">
      <c r="A128" s="41" t="s">
        <v>204</v>
      </c>
      <c r="B128" s="46" t="s">
        <v>139</v>
      </c>
      <c r="C128" s="47" t="s">
        <v>130</v>
      </c>
      <c r="D128" s="80">
        <f>SUM(D129+D130)</f>
        <v>0</v>
      </c>
      <c r="E128" s="80">
        <v>33566.9</v>
      </c>
      <c r="F128" s="80">
        <f t="shared" ref="F128:T128" si="33">SUM(F129+F130)</f>
        <v>0</v>
      </c>
      <c r="G128" s="81">
        <f t="shared" si="33"/>
        <v>12558.9</v>
      </c>
      <c r="H128" s="80">
        <f>SUM(H129+H130)</f>
        <v>5000</v>
      </c>
      <c r="I128" s="80">
        <f t="shared" si="33"/>
        <v>7558.9</v>
      </c>
      <c r="J128" s="81">
        <f t="shared" si="33"/>
        <v>6000</v>
      </c>
      <c r="K128" s="80">
        <f t="shared" si="33"/>
        <v>6000</v>
      </c>
      <c r="L128" s="80">
        <f t="shared" si="33"/>
        <v>0</v>
      </c>
      <c r="M128" s="80">
        <f t="shared" si="33"/>
        <v>0</v>
      </c>
      <c r="N128" s="80">
        <f t="shared" si="33"/>
        <v>0</v>
      </c>
      <c r="O128" s="80">
        <f t="shared" si="33"/>
        <v>0</v>
      </c>
      <c r="P128" s="80">
        <f t="shared" si="33"/>
        <v>0</v>
      </c>
      <c r="Q128" s="80">
        <f t="shared" si="33"/>
        <v>0</v>
      </c>
      <c r="R128" s="80">
        <f t="shared" si="33"/>
        <v>0</v>
      </c>
      <c r="S128" s="80">
        <f t="shared" si="33"/>
        <v>0</v>
      </c>
      <c r="T128" s="80">
        <f t="shared" si="33"/>
        <v>0</v>
      </c>
      <c r="U128" s="80"/>
      <c r="V128" s="80"/>
      <c r="W128" s="80"/>
      <c r="X128" s="80"/>
      <c r="Y128" s="80"/>
      <c r="Z128" s="75">
        <f t="shared" si="21"/>
        <v>0</v>
      </c>
      <c r="AA128" s="80">
        <f>SUM(AA129+AA130)</f>
        <v>0</v>
      </c>
      <c r="AB128" s="80">
        <f>SUM(AB129+AB130)</f>
        <v>0</v>
      </c>
    </row>
    <row r="129" spans="1:28" hidden="1" x14ac:dyDescent="0.2">
      <c r="A129" s="14" t="s">
        <v>197</v>
      </c>
      <c r="B129" s="20" t="s">
        <v>139</v>
      </c>
      <c r="C129" s="15" t="s">
        <v>130</v>
      </c>
      <c r="D129" s="72"/>
      <c r="E129" s="73">
        <v>13083.2</v>
      </c>
      <c r="F129" s="74"/>
      <c r="G129" s="75">
        <f t="shared" ref="G129:G166" si="34">SUM(I129+H129)</f>
        <v>12558.9</v>
      </c>
      <c r="H129" s="74">
        <v>5000</v>
      </c>
      <c r="I129" s="74">
        <v>7558.9</v>
      </c>
      <c r="J129" s="75">
        <f t="shared" si="32"/>
        <v>6000</v>
      </c>
      <c r="K129" s="74">
        <v>6000</v>
      </c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5">
        <f t="shared" si="21"/>
        <v>0</v>
      </c>
      <c r="AA129" s="74"/>
      <c r="AB129" s="74"/>
    </row>
    <row r="130" spans="1:28" hidden="1" x14ac:dyDescent="0.2">
      <c r="A130" s="14" t="s">
        <v>352</v>
      </c>
      <c r="B130" s="20" t="s">
        <v>139</v>
      </c>
      <c r="C130" s="15" t="s">
        <v>130</v>
      </c>
      <c r="D130" s="72"/>
      <c r="E130" s="73">
        <v>20483.7</v>
      </c>
      <c r="F130" s="74"/>
      <c r="G130" s="75">
        <f t="shared" si="34"/>
        <v>0</v>
      </c>
      <c r="H130" s="74"/>
      <c r="I130" s="74"/>
      <c r="J130" s="75">
        <f t="shared" si="32"/>
        <v>0</v>
      </c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5">
        <f t="shared" si="21"/>
        <v>0</v>
      </c>
      <c r="AA130" s="74"/>
      <c r="AB130" s="74"/>
    </row>
    <row r="131" spans="1:28" ht="28.5" hidden="1" customHeight="1" x14ac:dyDescent="0.2">
      <c r="A131" s="26" t="s">
        <v>353</v>
      </c>
      <c r="B131" s="20" t="s">
        <v>139</v>
      </c>
      <c r="C131" s="15" t="s">
        <v>130</v>
      </c>
      <c r="D131" s="72">
        <v>37134.400000000001</v>
      </c>
      <c r="E131" s="73">
        <v>72789.5</v>
      </c>
      <c r="F131" s="74"/>
      <c r="G131" s="75">
        <f t="shared" si="34"/>
        <v>0</v>
      </c>
      <c r="H131" s="74"/>
      <c r="I131" s="74"/>
      <c r="J131" s="75">
        <f t="shared" si="32"/>
        <v>0</v>
      </c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5">
        <f t="shared" si="21"/>
        <v>0</v>
      </c>
      <c r="AA131" s="74"/>
      <c r="AB131" s="74"/>
    </row>
    <row r="132" spans="1:28" ht="27" hidden="1" customHeight="1" x14ac:dyDescent="0.2">
      <c r="A132" s="26" t="s">
        <v>205</v>
      </c>
      <c r="B132" s="20" t="s">
        <v>139</v>
      </c>
      <c r="C132" s="15" t="s">
        <v>130</v>
      </c>
      <c r="D132" s="72">
        <v>16324.9</v>
      </c>
      <c r="E132" s="73">
        <v>27604</v>
      </c>
      <c r="F132" s="74"/>
      <c r="G132" s="75">
        <f t="shared" si="34"/>
        <v>0</v>
      </c>
      <c r="H132" s="74"/>
      <c r="I132" s="74"/>
      <c r="J132" s="75">
        <f t="shared" si="32"/>
        <v>0</v>
      </c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5">
        <f t="shared" si="21"/>
        <v>0</v>
      </c>
      <c r="AA132" s="74"/>
      <c r="AB132" s="74"/>
    </row>
    <row r="133" spans="1:28" ht="27" hidden="1" customHeight="1" x14ac:dyDescent="0.2">
      <c r="A133" s="26" t="s">
        <v>106</v>
      </c>
      <c r="B133" s="20" t="s">
        <v>139</v>
      </c>
      <c r="C133" s="15" t="s">
        <v>130</v>
      </c>
      <c r="D133" s="72"/>
      <c r="E133" s="73">
        <v>65</v>
      </c>
      <c r="F133" s="74"/>
      <c r="G133" s="75"/>
      <c r="H133" s="74"/>
      <c r="I133" s="74"/>
      <c r="J133" s="75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5">
        <f t="shared" si="21"/>
        <v>0</v>
      </c>
      <c r="AA133" s="74"/>
      <c r="AB133" s="74"/>
    </row>
    <row r="134" spans="1:28" ht="27" hidden="1" customHeight="1" x14ac:dyDescent="0.2">
      <c r="A134" s="26" t="s">
        <v>107</v>
      </c>
      <c r="B134" s="20" t="s">
        <v>139</v>
      </c>
      <c r="C134" s="15" t="s">
        <v>130</v>
      </c>
      <c r="D134" s="72"/>
      <c r="E134" s="73">
        <v>7933.6</v>
      </c>
      <c r="F134" s="74"/>
      <c r="G134" s="75"/>
      <c r="H134" s="74"/>
      <c r="I134" s="74"/>
      <c r="J134" s="75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5">
        <f t="shared" si="21"/>
        <v>0</v>
      </c>
      <c r="AA134" s="74"/>
      <c r="AB134" s="74"/>
    </row>
    <row r="135" spans="1:28" ht="27" hidden="1" customHeight="1" x14ac:dyDescent="0.2">
      <c r="A135" s="26" t="s">
        <v>108</v>
      </c>
      <c r="B135" s="20" t="s">
        <v>139</v>
      </c>
      <c r="C135" s="15" t="s">
        <v>130</v>
      </c>
      <c r="D135" s="72"/>
      <c r="E135" s="73">
        <v>58.1</v>
      </c>
      <c r="F135" s="74"/>
      <c r="G135" s="75"/>
      <c r="H135" s="74"/>
      <c r="I135" s="74"/>
      <c r="J135" s="75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5">
        <f t="shared" ref="Z135:Z198" si="35">SUM(AA135:AB135)</f>
        <v>0</v>
      </c>
      <c r="AA135" s="74"/>
      <c r="AB135" s="74"/>
    </row>
    <row r="136" spans="1:28" ht="27" hidden="1" customHeight="1" x14ac:dyDescent="0.2">
      <c r="A136" s="26" t="s">
        <v>109</v>
      </c>
      <c r="B136" s="20" t="s">
        <v>139</v>
      </c>
      <c r="C136" s="15" t="s">
        <v>130</v>
      </c>
      <c r="D136" s="72"/>
      <c r="E136" s="73">
        <v>2493.8000000000002</v>
      </c>
      <c r="F136" s="74"/>
      <c r="G136" s="75"/>
      <c r="H136" s="74"/>
      <c r="I136" s="74"/>
      <c r="J136" s="75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5">
        <f t="shared" si="35"/>
        <v>0</v>
      </c>
      <c r="AA136" s="74"/>
      <c r="AB136" s="74"/>
    </row>
    <row r="137" spans="1:28" ht="42" hidden="1" customHeight="1" x14ac:dyDescent="0.2">
      <c r="A137" s="14" t="s">
        <v>10</v>
      </c>
      <c r="B137" s="20" t="s">
        <v>139</v>
      </c>
      <c r="C137" s="15" t="s">
        <v>130</v>
      </c>
      <c r="D137" s="72"/>
      <c r="E137" s="73">
        <v>25556</v>
      </c>
      <c r="F137" s="74"/>
      <c r="G137" s="75">
        <f t="shared" si="34"/>
        <v>0</v>
      </c>
      <c r="H137" s="74"/>
      <c r="I137" s="74"/>
      <c r="J137" s="75">
        <f t="shared" si="32"/>
        <v>0</v>
      </c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5">
        <f t="shared" si="35"/>
        <v>0</v>
      </c>
      <c r="AA137" s="74"/>
      <c r="AB137" s="74"/>
    </row>
    <row r="138" spans="1:28" ht="25.5" hidden="1" x14ac:dyDescent="0.2">
      <c r="A138" s="14" t="s">
        <v>206</v>
      </c>
      <c r="B138" s="20" t="s">
        <v>139</v>
      </c>
      <c r="C138" s="15" t="s">
        <v>130</v>
      </c>
      <c r="D138" s="72">
        <v>9000</v>
      </c>
      <c r="E138" s="73">
        <v>25200</v>
      </c>
      <c r="F138" s="74"/>
      <c r="G138" s="75">
        <f t="shared" si="34"/>
        <v>0</v>
      </c>
      <c r="H138" s="74"/>
      <c r="I138" s="74"/>
      <c r="J138" s="75">
        <f t="shared" si="32"/>
        <v>0</v>
      </c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5">
        <f t="shared" si="35"/>
        <v>0</v>
      </c>
      <c r="AA138" s="74"/>
      <c r="AB138" s="74"/>
    </row>
    <row r="139" spans="1:28" ht="38.25" hidden="1" x14ac:dyDescent="0.2">
      <c r="A139" s="14" t="s">
        <v>207</v>
      </c>
      <c r="B139" s="20" t="s">
        <v>139</v>
      </c>
      <c r="C139" s="15" t="s">
        <v>130</v>
      </c>
      <c r="D139" s="72">
        <f>SUM(D140+D142+D141)</f>
        <v>133592.69999999998</v>
      </c>
      <c r="E139" s="72">
        <f t="shared" ref="E139:K139" si="36">SUM(E140+E142)</f>
        <v>22979.5</v>
      </c>
      <c r="F139" s="72">
        <f t="shared" si="36"/>
        <v>0</v>
      </c>
      <c r="G139" s="88">
        <f t="shared" si="36"/>
        <v>0</v>
      </c>
      <c r="H139" s="72">
        <f t="shared" si="36"/>
        <v>0</v>
      </c>
      <c r="I139" s="72">
        <f t="shared" si="36"/>
        <v>0</v>
      </c>
      <c r="J139" s="88">
        <f t="shared" si="36"/>
        <v>0</v>
      </c>
      <c r="K139" s="72">
        <f t="shared" si="36"/>
        <v>0</v>
      </c>
      <c r="L139" s="72"/>
      <c r="M139" s="72"/>
      <c r="N139" s="72"/>
      <c r="O139" s="72"/>
      <c r="P139" s="72"/>
      <c r="Q139" s="72"/>
      <c r="R139" s="72"/>
      <c r="S139" s="72"/>
      <c r="T139" s="74"/>
      <c r="U139" s="74"/>
      <c r="V139" s="74"/>
      <c r="W139" s="74"/>
      <c r="X139" s="74"/>
      <c r="Y139" s="74"/>
      <c r="Z139" s="75">
        <f t="shared" si="35"/>
        <v>0</v>
      </c>
      <c r="AA139" s="74"/>
      <c r="AB139" s="74"/>
    </row>
    <row r="140" spans="1:28" ht="25.5" hidden="1" x14ac:dyDescent="0.2">
      <c r="A140" s="14" t="s">
        <v>208</v>
      </c>
      <c r="B140" s="20" t="s">
        <v>139</v>
      </c>
      <c r="C140" s="15" t="s">
        <v>130</v>
      </c>
      <c r="D140" s="72">
        <v>65249.9</v>
      </c>
      <c r="E140" s="73">
        <v>13356.2</v>
      </c>
      <c r="F140" s="74"/>
      <c r="G140" s="75">
        <f t="shared" si="34"/>
        <v>0</v>
      </c>
      <c r="H140" s="74"/>
      <c r="I140" s="74"/>
      <c r="J140" s="75">
        <f t="shared" si="32"/>
        <v>0</v>
      </c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5">
        <f t="shared" si="35"/>
        <v>0</v>
      </c>
      <c r="AA140" s="74"/>
      <c r="AB140" s="74"/>
    </row>
    <row r="141" spans="1:28" ht="25.5" hidden="1" x14ac:dyDescent="0.2">
      <c r="A141" s="40" t="s">
        <v>49</v>
      </c>
      <c r="B141" s="42" t="s">
        <v>139</v>
      </c>
      <c r="C141" s="43" t="s">
        <v>130</v>
      </c>
      <c r="D141" s="72">
        <v>14980.8</v>
      </c>
      <c r="E141" s="73"/>
      <c r="F141" s="74"/>
      <c r="G141" s="75"/>
      <c r="H141" s="74"/>
      <c r="I141" s="74"/>
      <c r="J141" s="75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5">
        <f t="shared" si="35"/>
        <v>0</v>
      </c>
      <c r="AA141" s="74"/>
      <c r="AB141" s="74"/>
    </row>
    <row r="142" spans="1:28" ht="38.25" hidden="1" x14ac:dyDescent="0.2">
      <c r="A142" s="14" t="s">
        <v>209</v>
      </c>
      <c r="B142" s="20" t="s">
        <v>139</v>
      </c>
      <c r="C142" s="15" t="s">
        <v>130</v>
      </c>
      <c r="D142" s="72">
        <v>53362</v>
      </c>
      <c r="E142" s="73">
        <v>9623.2999999999993</v>
      </c>
      <c r="F142" s="74"/>
      <c r="G142" s="75">
        <f t="shared" si="34"/>
        <v>0</v>
      </c>
      <c r="H142" s="74"/>
      <c r="I142" s="74"/>
      <c r="J142" s="75">
        <f t="shared" si="32"/>
        <v>0</v>
      </c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5">
        <f t="shared" si="35"/>
        <v>0</v>
      </c>
      <c r="AA142" s="74"/>
      <c r="AB142" s="74"/>
    </row>
    <row r="143" spans="1:28" ht="25.5" hidden="1" x14ac:dyDescent="0.2">
      <c r="A143" s="40" t="s">
        <v>50</v>
      </c>
      <c r="B143" s="42" t="s">
        <v>139</v>
      </c>
      <c r="C143" s="43" t="s">
        <v>130</v>
      </c>
      <c r="D143" s="72">
        <f>D144+D145</f>
        <v>15964.099999999999</v>
      </c>
      <c r="E143" s="72">
        <f t="shared" ref="E143:AB143" si="37">E144+E145</f>
        <v>0</v>
      </c>
      <c r="F143" s="72">
        <f t="shared" si="37"/>
        <v>0</v>
      </c>
      <c r="G143" s="88">
        <f t="shared" si="37"/>
        <v>0</v>
      </c>
      <c r="H143" s="72">
        <f t="shared" si="37"/>
        <v>0</v>
      </c>
      <c r="I143" s="72">
        <f t="shared" si="37"/>
        <v>0</v>
      </c>
      <c r="J143" s="88">
        <f t="shared" si="37"/>
        <v>0</v>
      </c>
      <c r="K143" s="72">
        <f t="shared" si="37"/>
        <v>0</v>
      </c>
      <c r="L143" s="72">
        <f t="shared" si="37"/>
        <v>0</v>
      </c>
      <c r="M143" s="72">
        <f t="shared" si="37"/>
        <v>0</v>
      </c>
      <c r="N143" s="72">
        <f t="shared" si="37"/>
        <v>0</v>
      </c>
      <c r="O143" s="72">
        <f t="shared" si="37"/>
        <v>0</v>
      </c>
      <c r="P143" s="72">
        <f t="shared" si="37"/>
        <v>0</v>
      </c>
      <c r="Q143" s="72">
        <f t="shared" si="37"/>
        <v>0</v>
      </c>
      <c r="R143" s="72">
        <f t="shared" si="37"/>
        <v>0</v>
      </c>
      <c r="S143" s="72">
        <f t="shared" si="37"/>
        <v>0</v>
      </c>
      <c r="T143" s="72">
        <f t="shared" si="37"/>
        <v>0</v>
      </c>
      <c r="U143" s="72"/>
      <c r="V143" s="72"/>
      <c r="W143" s="72"/>
      <c r="X143" s="72"/>
      <c r="Y143" s="72"/>
      <c r="Z143" s="75">
        <f t="shared" si="35"/>
        <v>0</v>
      </c>
      <c r="AA143" s="72">
        <f t="shared" si="37"/>
        <v>0</v>
      </c>
      <c r="AB143" s="72">
        <f t="shared" si="37"/>
        <v>0</v>
      </c>
    </row>
    <row r="144" spans="1:28" ht="25.5" hidden="1" x14ac:dyDescent="0.2">
      <c r="A144" s="14" t="s">
        <v>208</v>
      </c>
      <c r="B144" s="20" t="s">
        <v>139</v>
      </c>
      <c r="C144" s="15" t="s">
        <v>130</v>
      </c>
      <c r="D144" s="72">
        <v>4132.3</v>
      </c>
      <c r="E144" s="73"/>
      <c r="F144" s="74"/>
      <c r="G144" s="75"/>
      <c r="H144" s="74"/>
      <c r="I144" s="74"/>
      <c r="J144" s="75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5">
        <f t="shared" si="35"/>
        <v>0</v>
      </c>
      <c r="AA144" s="74"/>
      <c r="AB144" s="74"/>
    </row>
    <row r="145" spans="1:28" ht="38.25" hidden="1" x14ac:dyDescent="0.2">
      <c r="A145" s="14" t="s">
        <v>209</v>
      </c>
      <c r="B145" s="20" t="s">
        <v>139</v>
      </c>
      <c r="C145" s="15" t="s">
        <v>130</v>
      </c>
      <c r="D145" s="72">
        <v>11831.8</v>
      </c>
      <c r="E145" s="73"/>
      <c r="F145" s="74"/>
      <c r="G145" s="75"/>
      <c r="H145" s="74"/>
      <c r="I145" s="74"/>
      <c r="J145" s="75">
        <f t="shared" si="32"/>
        <v>0</v>
      </c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5">
        <f t="shared" si="35"/>
        <v>0</v>
      </c>
      <c r="AA145" s="74"/>
      <c r="AB145" s="74"/>
    </row>
    <row r="146" spans="1:28" hidden="1" x14ac:dyDescent="0.2">
      <c r="A146" s="12" t="s">
        <v>210</v>
      </c>
      <c r="B146" s="21" t="s">
        <v>139</v>
      </c>
      <c r="C146" s="21" t="s">
        <v>132</v>
      </c>
      <c r="D146" s="86">
        <f t="shared" ref="D146:AB146" si="38">SUM(D147+D148+D149+D151+D152+D153+D154+D155+D156+D157)</f>
        <v>108332</v>
      </c>
      <c r="E146" s="86">
        <f>SUM(E147+E148+E149+E150+E151+E152+E153+E154+E155+E156+E157)</f>
        <v>106512.4</v>
      </c>
      <c r="F146" s="86">
        <f t="shared" si="38"/>
        <v>0</v>
      </c>
      <c r="G146" s="87">
        <f t="shared" si="38"/>
        <v>22359.599999999999</v>
      </c>
      <c r="H146" s="86">
        <f t="shared" si="38"/>
        <v>15013</v>
      </c>
      <c r="I146" s="86">
        <f t="shared" si="38"/>
        <v>7346.6</v>
      </c>
      <c r="J146" s="87">
        <f t="shared" si="38"/>
        <v>187088.09999999998</v>
      </c>
      <c r="K146" s="86">
        <f t="shared" si="38"/>
        <v>165371.4</v>
      </c>
      <c r="L146" s="86">
        <f t="shared" si="38"/>
        <v>0</v>
      </c>
      <c r="M146" s="86">
        <f t="shared" si="38"/>
        <v>0</v>
      </c>
      <c r="N146" s="86">
        <f t="shared" si="38"/>
        <v>0</v>
      </c>
      <c r="O146" s="86">
        <f t="shared" si="38"/>
        <v>0</v>
      </c>
      <c r="P146" s="86">
        <f t="shared" si="38"/>
        <v>0</v>
      </c>
      <c r="Q146" s="86">
        <f t="shared" si="38"/>
        <v>0</v>
      </c>
      <c r="R146" s="86">
        <f t="shared" si="38"/>
        <v>0</v>
      </c>
      <c r="S146" s="86">
        <f t="shared" si="38"/>
        <v>0</v>
      </c>
      <c r="T146" s="86">
        <f t="shared" si="38"/>
        <v>21716.7</v>
      </c>
      <c r="U146" s="86"/>
      <c r="V146" s="86"/>
      <c r="W146" s="86"/>
      <c r="X146" s="86"/>
      <c r="Y146" s="86"/>
      <c r="Z146" s="75">
        <f t="shared" si="35"/>
        <v>36480.699999999997</v>
      </c>
      <c r="AA146" s="86">
        <f t="shared" si="38"/>
        <v>14764</v>
      </c>
      <c r="AB146" s="86">
        <f t="shared" si="38"/>
        <v>21716.7</v>
      </c>
    </row>
    <row r="147" spans="1:28" ht="25.5" hidden="1" x14ac:dyDescent="0.2">
      <c r="A147" s="113" t="s">
        <v>85</v>
      </c>
      <c r="B147" s="115" t="s">
        <v>139</v>
      </c>
      <c r="C147" s="115" t="s">
        <v>132</v>
      </c>
      <c r="D147" s="86"/>
      <c r="E147" s="86"/>
      <c r="F147" s="86"/>
      <c r="G147" s="87"/>
      <c r="H147" s="86"/>
      <c r="I147" s="86"/>
      <c r="J147" s="87">
        <f>K147+T147</f>
        <v>11000</v>
      </c>
      <c r="K147" s="114">
        <v>11000</v>
      </c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75">
        <f t="shared" si="35"/>
        <v>0</v>
      </c>
      <c r="AA147" s="86"/>
      <c r="AB147" s="86"/>
    </row>
    <row r="148" spans="1:28" ht="25.5" hidden="1" customHeight="1" x14ac:dyDescent="0.2">
      <c r="A148" s="14" t="s">
        <v>354</v>
      </c>
      <c r="B148" s="20" t="s">
        <v>139</v>
      </c>
      <c r="C148" s="20" t="s">
        <v>132</v>
      </c>
      <c r="D148" s="76">
        <v>6034.9</v>
      </c>
      <c r="E148" s="73">
        <v>7700</v>
      </c>
      <c r="F148" s="74"/>
      <c r="G148" s="75">
        <f t="shared" si="34"/>
        <v>7700</v>
      </c>
      <c r="H148" s="74">
        <v>7700</v>
      </c>
      <c r="I148" s="74"/>
      <c r="J148" s="75">
        <f t="shared" si="32"/>
        <v>108943.4</v>
      </c>
      <c r="K148" s="74">
        <v>108943.4</v>
      </c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5">
        <f t="shared" si="35"/>
        <v>7700</v>
      </c>
      <c r="AA148" s="74">
        <v>7700</v>
      </c>
      <c r="AB148" s="74"/>
    </row>
    <row r="149" spans="1:28" ht="16.5" hidden="1" customHeight="1" x14ac:dyDescent="0.2">
      <c r="A149" s="14" t="s">
        <v>211</v>
      </c>
      <c r="B149" s="20" t="s">
        <v>139</v>
      </c>
      <c r="C149" s="20" t="s">
        <v>132</v>
      </c>
      <c r="D149" s="76">
        <v>585.70000000000005</v>
      </c>
      <c r="E149" s="73">
        <v>228</v>
      </c>
      <c r="F149" s="74"/>
      <c r="G149" s="75">
        <f t="shared" si="34"/>
        <v>228</v>
      </c>
      <c r="H149" s="74">
        <v>228</v>
      </c>
      <c r="I149" s="74"/>
      <c r="J149" s="75">
        <f t="shared" si="32"/>
        <v>228</v>
      </c>
      <c r="K149" s="74">
        <v>228</v>
      </c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5">
        <f t="shared" si="35"/>
        <v>228</v>
      </c>
      <c r="AA149" s="74">
        <v>228</v>
      </c>
      <c r="AB149" s="74"/>
    </row>
    <row r="150" spans="1:28" ht="36" hidden="1" customHeight="1" x14ac:dyDescent="0.2">
      <c r="A150" s="14" t="s">
        <v>117</v>
      </c>
      <c r="B150" s="20"/>
      <c r="C150" s="20"/>
      <c r="D150" s="76"/>
      <c r="E150" s="73">
        <v>16250.4</v>
      </c>
      <c r="F150" s="74"/>
      <c r="G150" s="75"/>
      <c r="H150" s="74"/>
      <c r="I150" s="74"/>
      <c r="J150" s="75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5">
        <f t="shared" si="35"/>
        <v>0</v>
      </c>
      <c r="AA150" s="74"/>
      <c r="AB150" s="74"/>
    </row>
    <row r="151" spans="1:28" ht="17.25" hidden="1" customHeight="1" x14ac:dyDescent="0.2">
      <c r="A151" s="14" t="s">
        <v>212</v>
      </c>
      <c r="B151" s="20" t="s">
        <v>139</v>
      </c>
      <c r="C151" s="20" t="s">
        <v>132</v>
      </c>
      <c r="D151" s="76">
        <v>13203.7</v>
      </c>
      <c r="E151" s="73">
        <v>6845</v>
      </c>
      <c r="F151" s="74"/>
      <c r="G151" s="75">
        <f t="shared" si="34"/>
        <v>6845</v>
      </c>
      <c r="H151" s="74">
        <v>6845</v>
      </c>
      <c r="I151" s="74"/>
      <c r="J151" s="75">
        <f t="shared" si="32"/>
        <v>0</v>
      </c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5">
        <f t="shared" si="35"/>
        <v>0</v>
      </c>
      <c r="AA151" s="74"/>
      <c r="AB151" s="74"/>
    </row>
    <row r="152" spans="1:28" ht="24.75" hidden="1" customHeight="1" x14ac:dyDescent="0.2">
      <c r="A152" s="40" t="s">
        <v>60</v>
      </c>
      <c r="B152" s="20" t="s">
        <v>139</v>
      </c>
      <c r="C152" s="20" t="s">
        <v>132</v>
      </c>
      <c r="D152" s="76">
        <v>10492.3</v>
      </c>
      <c r="E152" s="73">
        <v>1648.1</v>
      </c>
      <c r="F152" s="74"/>
      <c r="G152" s="75">
        <f t="shared" si="34"/>
        <v>0</v>
      </c>
      <c r="H152" s="74"/>
      <c r="I152" s="74"/>
      <c r="J152" s="75">
        <f t="shared" si="32"/>
        <v>0</v>
      </c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5">
        <f t="shared" si="35"/>
        <v>0</v>
      </c>
      <c r="AA152" s="74"/>
      <c r="AB152" s="74"/>
    </row>
    <row r="153" spans="1:28" ht="51" hidden="1" x14ac:dyDescent="0.2">
      <c r="A153" s="14" t="s">
        <v>217</v>
      </c>
      <c r="B153" s="20" t="s">
        <v>139</v>
      </c>
      <c r="C153" s="20" t="s">
        <v>132</v>
      </c>
      <c r="D153" s="76">
        <v>5199.8999999999996</v>
      </c>
      <c r="E153" s="73">
        <v>5256.2</v>
      </c>
      <c r="F153" s="74"/>
      <c r="G153" s="75">
        <f t="shared" si="34"/>
        <v>5186.6000000000004</v>
      </c>
      <c r="H153" s="74"/>
      <c r="I153" s="74">
        <v>5186.6000000000004</v>
      </c>
      <c r="J153" s="75">
        <f t="shared" si="32"/>
        <v>5186.7</v>
      </c>
      <c r="K153" s="74"/>
      <c r="L153" s="74"/>
      <c r="M153" s="74"/>
      <c r="N153" s="74"/>
      <c r="O153" s="74"/>
      <c r="P153" s="74"/>
      <c r="Q153" s="74"/>
      <c r="R153" s="74"/>
      <c r="S153" s="74"/>
      <c r="T153" s="74">
        <v>5186.7</v>
      </c>
      <c r="U153" s="74"/>
      <c r="V153" s="74"/>
      <c r="W153" s="74"/>
      <c r="X153" s="74"/>
      <c r="Y153" s="74"/>
      <c r="Z153" s="75">
        <f t="shared" si="35"/>
        <v>5186.7</v>
      </c>
      <c r="AA153" s="74"/>
      <c r="AB153" s="74">
        <v>5186.7</v>
      </c>
    </row>
    <row r="154" spans="1:28" ht="38.25" hidden="1" x14ac:dyDescent="0.2">
      <c r="A154" s="14" t="s">
        <v>355</v>
      </c>
      <c r="B154" s="20" t="s">
        <v>139</v>
      </c>
      <c r="C154" s="20" t="s">
        <v>132</v>
      </c>
      <c r="D154" s="76"/>
      <c r="E154" s="73">
        <v>21458.7</v>
      </c>
      <c r="F154" s="74"/>
      <c r="G154" s="75">
        <f t="shared" si="34"/>
        <v>2400</v>
      </c>
      <c r="H154" s="74">
        <v>240</v>
      </c>
      <c r="I154" s="74">
        <v>2160</v>
      </c>
      <c r="J154" s="75">
        <f t="shared" si="32"/>
        <v>16530</v>
      </c>
      <c r="K154" s="74"/>
      <c r="L154" s="74"/>
      <c r="M154" s="74"/>
      <c r="N154" s="74"/>
      <c r="O154" s="74"/>
      <c r="P154" s="74"/>
      <c r="Q154" s="74"/>
      <c r="R154" s="74"/>
      <c r="S154" s="74"/>
      <c r="T154" s="74">
        <v>16530</v>
      </c>
      <c r="U154" s="74"/>
      <c r="V154" s="74"/>
      <c r="W154" s="74"/>
      <c r="X154" s="74"/>
      <c r="Y154" s="74"/>
      <c r="Z154" s="75">
        <f t="shared" si="35"/>
        <v>18366</v>
      </c>
      <c r="AA154" s="74">
        <v>1836</v>
      </c>
      <c r="AB154" s="74">
        <v>16530</v>
      </c>
    </row>
    <row r="155" spans="1:28" ht="38.25" hidden="1" x14ac:dyDescent="0.2">
      <c r="A155" s="27" t="s">
        <v>356</v>
      </c>
      <c r="B155" s="20" t="s">
        <v>139</v>
      </c>
      <c r="C155" s="20" t="s">
        <v>132</v>
      </c>
      <c r="D155" s="76">
        <v>20300.400000000001</v>
      </c>
      <c r="E155" s="73">
        <v>35182.699999999997</v>
      </c>
      <c r="F155" s="74"/>
      <c r="G155" s="75">
        <f t="shared" si="34"/>
        <v>0</v>
      </c>
      <c r="H155" s="74"/>
      <c r="I155" s="74"/>
      <c r="J155" s="75">
        <f t="shared" si="32"/>
        <v>0</v>
      </c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5">
        <f t="shared" si="35"/>
        <v>0</v>
      </c>
      <c r="AA155" s="74"/>
      <c r="AB155" s="74"/>
    </row>
    <row r="156" spans="1:28" ht="25.5" hidden="1" x14ac:dyDescent="0.2">
      <c r="A156" s="14" t="s">
        <v>357</v>
      </c>
      <c r="B156" s="20" t="s">
        <v>139</v>
      </c>
      <c r="C156" s="20" t="s">
        <v>132</v>
      </c>
      <c r="D156" s="76">
        <v>51502.1</v>
      </c>
      <c r="E156" s="73">
        <v>2893.3</v>
      </c>
      <c r="F156" s="74"/>
      <c r="G156" s="75">
        <f t="shared" si="34"/>
        <v>0</v>
      </c>
      <c r="H156" s="74"/>
      <c r="I156" s="74"/>
      <c r="J156" s="75">
        <f t="shared" si="32"/>
        <v>0</v>
      </c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5">
        <f t="shared" si="35"/>
        <v>0</v>
      </c>
      <c r="AA156" s="74"/>
      <c r="AB156" s="74"/>
    </row>
    <row r="157" spans="1:28" ht="38.25" hidden="1" x14ac:dyDescent="0.2">
      <c r="A157" s="14" t="s">
        <v>218</v>
      </c>
      <c r="B157" s="20" t="s">
        <v>139</v>
      </c>
      <c r="C157" s="20" t="s">
        <v>132</v>
      </c>
      <c r="D157" s="76">
        <v>1013</v>
      </c>
      <c r="E157" s="73">
        <v>9050</v>
      </c>
      <c r="F157" s="74"/>
      <c r="G157" s="75">
        <f t="shared" si="34"/>
        <v>0</v>
      </c>
      <c r="H157" s="74"/>
      <c r="I157" s="74"/>
      <c r="J157" s="75">
        <f t="shared" si="32"/>
        <v>45200</v>
      </c>
      <c r="K157" s="74">
        <v>45200</v>
      </c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5">
        <f t="shared" si="35"/>
        <v>5000</v>
      </c>
      <c r="AA157" s="74">
        <v>5000</v>
      </c>
      <c r="AB157" s="74"/>
    </row>
    <row r="158" spans="1:28" s="18" customFormat="1" ht="15.75" hidden="1" customHeight="1" x14ac:dyDescent="0.2">
      <c r="A158" s="16" t="s">
        <v>219</v>
      </c>
      <c r="B158" s="24" t="s">
        <v>139</v>
      </c>
      <c r="C158" s="24" t="s">
        <v>134</v>
      </c>
      <c r="D158" s="91">
        <f t="shared" ref="D158:K158" si="39">SUM(D159+D160+D161+D162+D163+D166)</f>
        <v>62152.200000000004</v>
      </c>
      <c r="E158" s="91">
        <f>SUM(E159+E160+E161+E162+E163+E164+E165+E166)</f>
        <v>130164.40000000001</v>
      </c>
      <c r="F158" s="91">
        <f t="shared" si="39"/>
        <v>0</v>
      </c>
      <c r="G158" s="92">
        <f t="shared" si="39"/>
        <v>50135</v>
      </c>
      <c r="H158" s="91">
        <f t="shared" si="39"/>
        <v>50135</v>
      </c>
      <c r="I158" s="91">
        <f t="shared" si="39"/>
        <v>0</v>
      </c>
      <c r="J158" s="92">
        <f t="shared" si="39"/>
        <v>148388.5</v>
      </c>
      <c r="K158" s="91">
        <f t="shared" si="39"/>
        <v>148388.5</v>
      </c>
      <c r="L158" s="91"/>
      <c r="M158" s="91"/>
      <c r="N158" s="91"/>
      <c r="O158" s="91"/>
      <c r="P158" s="91"/>
      <c r="Q158" s="91"/>
      <c r="R158" s="91"/>
      <c r="S158" s="91"/>
      <c r="T158" s="91">
        <f>SUM(T159+T160+T161+T162+T163+T166)</f>
        <v>0</v>
      </c>
      <c r="U158" s="91"/>
      <c r="V158" s="91"/>
      <c r="W158" s="91"/>
      <c r="X158" s="91"/>
      <c r="Y158" s="91"/>
      <c r="Z158" s="75">
        <f t="shared" si="35"/>
        <v>68000</v>
      </c>
      <c r="AA158" s="91">
        <f>SUM(AA159+AA160+AA161+AA162+AA163+AA166)</f>
        <v>68000</v>
      </c>
      <c r="AB158" s="91">
        <f>SUM(AB159+AB160+AB161+AB162+AB163+AB166)</f>
        <v>0</v>
      </c>
    </row>
    <row r="159" spans="1:28" ht="25.5" hidden="1" x14ac:dyDescent="0.2">
      <c r="A159" s="14" t="s">
        <v>220</v>
      </c>
      <c r="B159" s="20" t="s">
        <v>139</v>
      </c>
      <c r="C159" s="20" t="s">
        <v>134</v>
      </c>
      <c r="D159" s="76">
        <v>18135.900000000001</v>
      </c>
      <c r="E159" s="73">
        <v>17886.400000000001</v>
      </c>
      <c r="F159" s="74"/>
      <c r="G159" s="75">
        <f t="shared" si="34"/>
        <v>15052</v>
      </c>
      <c r="H159" s="74">
        <v>15052</v>
      </c>
      <c r="I159" s="74"/>
      <c r="J159" s="75">
        <f t="shared" si="32"/>
        <v>46038.5</v>
      </c>
      <c r="K159" s="74">
        <v>46038.5</v>
      </c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5">
        <f t="shared" si="35"/>
        <v>18000</v>
      </c>
      <c r="AA159" s="74">
        <v>18000</v>
      </c>
      <c r="AB159" s="74"/>
    </row>
    <row r="160" spans="1:28" ht="38.25" hidden="1" x14ac:dyDescent="0.2">
      <c r="A160" s="14" t="s">
        <v>221</v>
      </c>
      <c r="B160" s="20" t="s">
        <v>139</v>
      </c>
      <c r="C160" s="20" t="s">
        <v>134</v>
      </c>
      <c r="D160" s="76">
        <v>43961.8</v>
      </c>
      <c r="E160" s="73">
        <v>43929.8</v>
      </c>
      <c r="F160" s="74"/>
      <c r="G160" s="75">
        <f t="shared" si="34"/>
        <v>35083</v>
      </c>
      <c r="H160" s="74">
        <v>35083</v>
      </c>
      <c r="I160" s="74"/>
      <c r="J160" s="75">
        <f t="shared" si="32"/>
        <v>102350</v>
      </c>
      <c r="K160" s="74">
        <v>102350</v>
      </c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5">
        <f t="shared" si="35"/>
        <v>50000</v>
      </c>
      <c r="AA160" s="74">
        <v>50000</v>
      </c>
      <c r="AB160" s="74"/>
    </row>
    <row r="161" spans="1:28" ht="16.5" hidden="1" customHeight="1" x14ac:dyDescent="0.2">
      <c r="A161" s="14" t="s">
        <v>222</v>
      </c>
      <c r="B161" s="20" t="s">
        <v>139</v>
      </c>
      <c r="C161" s="20" t="s">
        <v>134</v>
      </c>
      <c r="D161" s="76"/>
      <c r="E161" s="73">
        <v>610</v>
      </c>
      <c r="F161" s="74"/>
      <c r="G161" s="75">
        <f t="shared" si="34"/>
        <v>0</v>
      </c>
      <c r="H161" s="74"/>
      <c r="I161" s="74"/>
      <c r="J161" s="75">
        <f t="shared" si="32"/>
        <v>0</v>
      </c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5">
        <f t="shared" si="35"/>
        <v>0</v>
      </c>
      <c r="AA161" s="74"/>
      <c r="AB161" s="74"/>
    </row>
    <row r="162" spans="1:28" ht="16.5" hidden="1" customHeight="1" x14ac:dyDescent="0.2">
      <c r="A162" s="14" t="s">
        <v>223</v>
      </c>
      <c r="B162" s="20" t="s">
        <v>139</v>
      </c>
      <c r="C162" s="20" t="s">
        <v>134</v>
      </c>
      <c r="D162" s="76"/>
      <c r="E162" s="73">
        <v>1770</v>
      </c>
      <c r="F162" s="74"/>
      <c r="G162" s="75">
        <f t="shared" si="34"/>
        <v>0</v>
      </c>
      <c r="H162" s="74"/>
      <c r="I162" s="74"/>
      <c r="J162" s="75">
        <f t="shared" si="32"/>
        <v>0</v>
      </c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5">
        <f t="shared" si="35"/>
        <v>0</v>
      </c>
      <c r="AA162" s="74"/>
      <c r="AB162" s="74"/>
    </row>
    <row r="163" spans="1:28" ht="38.25" hidden="1" x14ac:dyDescent="0.2">
      <c r="A163" s="14" t="s">
        <v>345</v>
      </c>
      <c r="B163" s="20" t="s">
        <v>139</v>
      </c>
      <c r="C163" s="20" t="s">
        <v>134</v>
      </c>
      <c r="D163" s="76"/>
      <c r="E163" s="76">
        <v>52207.5</v>
      </c>
      <c r="F163" s="74"/>
      <c r="G163" s="75">
        <f t="shared" si="34"/>
        <v>0</v>
      </c>
      <c r="H163" s="74"/>
      <c r="I163" s="74"/>
      <c r="J163" s="75">
        <f t="shared" si="32"/>
        <v>0</v>
      </c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5">
        <f t="shared" si="35"/>
        <v>0</v>
      </c>
      <c r="AA163" s="74"/>
      <c r="AB163" s="74"/>
    </row>
    <row r="164" spans="1:28" ht="25.5" hidden="1" x14ac:dyDescent="0.2">
      <c r="A164" s="40" t="s">
        <v>118</v>
      </c>
      <c r="B164" s="20" t="s">
        <v>139</v>
      </c>
      <c r="C164" s="20" t="s">
        <v>134</v>
      </c>
      <c r="D164" s="76"/>
      <c r="E164" s="76">
        <v>10000</v>
      </c>
      <c r="F164" s="74"/>
      <c r="G164" s="75"/>
      <c r="H164" s="74"/>
      <c r="I164" s="74"/>
      <c r="J164" s="75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5">
        <f t="shared" si="35"/>
        <v>0</v>
      </c>
      <c r="AA164" s="74"/>
      <c r="AB164" s="74"/>
    </row>
    <row r="165" spans="1:28" hidden="1" x14ac:dyDescent="0.2">
      <c r="A165" s="40" t="s">
        <v>119</v>
      </c>
      <c r="B165" s="20" t="s">
        <v>139</v>
      </c>
      <c r="C165" s="20" t="s">
        <v>134</v>
      </c>
      <c r="D165" s="76"/>
      <c r="E165" s="76">
        <v>3760.7</v>
      </c>
      <c r="F165" s="74"/>
      <c r="G165" s="75"/>
      <c r="H165" s="74"/>
      <c r="I165" s="74"/>
      <c r="J165" s="75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5">
        <f t="shared" si="35"/>
        <v>0</v>
      </c>
      <c r="AA165" s="74"/>
      <c r="AB165" s="74"/>
    </row>
    <row r="166" spans="1:28" ht="30" hidden="1" customHeight="1" x14ac:dyDescent="0.2">
      <c r="A166" s="40" t="s">
        <v>59</v>
      </c>
      <c r="B166" s="20" t="s">
        <v>139</v>
      </c>
      <c r="C166" s="20" t="s">
        <v>134</v>
      </c>
      <c r="D166" s="76">
        <v>54.5</v>
      </c>
      <c r="E166" s="76"/>
      <c r="F166" s="74"/>
      <c r="G166" s="75">
        <f t="shared" si="34"/>
        <v>0</v>
      </c>
      <c r="H166" s="74"/>
      <c r="I166" s="74"/>
      <c r="J166" s="75">
        <f t="shared" si="32"/>
        <v>0</v>
      </c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5">
        <f t="shared" si="35"/>
        <v>0</v>
      </c>
      <c r="AA166" s="74"/>
      <c r="AB166" s="74"/>
    </row>
    <row r="167" spans="1:28" s="130" customFormat="1" ht="16.5" hidden="1" customHeight="1" x14ac:dyDescent="0.2">
      <c r="A167" s="137" t="s">
        <v>56</v>
      </c>
      <c r="B167" s="138" t="s">
        <v>141</v>
      </c>
      <c r="C167" s="138" t="s">
        <v>131</v>
      </c>
      <c r="D167" s="139">
        <f>D168</f>
        <v>23</v>
      </c>
      <c r="E167" s="139">
        <f t="shared" ref="E167:AB167" si="40">E168</f>
        <v>0</v>
      </c>
      <c r="F167" s="139">
        <f t="shared" si="40"/>
        <v>0</v>
      </c>
      <c r="G167" s="139">
        <f t="shared" si="40"/>
        <v>0</v>
      </c>
      <c r="H167" s="139">
        <f t="shared" si="40"/>
        <v>0</v>
      </c>
      <c r="I167" s="139">
        <f t="shared" si="40"/>
        <v>0</v>
      </c>
      <c r="J167" s="139">
        <f t="shared" si="40"/>
        <v>0</v>
      </c>
      <c r="K167" s="139">
        <f t="shared" si="40"/>
        <v>0</v>
      </c>
      <c r="L167" s="139">
        <f t="shared" si="40"/>
        <v>0</v>
      </c>
      <c r="M167" s="139">
        <f t="shared" si="40"/>
        <v>0</v>
      </c>
      <c r="N167" s="139">
        <f t="shared" si="40"/>
        <v>0</v>
      </c>
      <c r="O167" s="139">
        <f t="shared" si="40"/>
        <v>0</v>
      </c>
      <c r="P167" s="139">
        <f t="shared" si="40"/>
        <v>0</v>
      </c>
      <c r="Q167" s="139">
        <f t="shared" si="40"/>
        <v>0</v>
      </c>
      <c r="R167" s="139">
        <f t="shared" si="40"/>
        <v>0</v>
      </c>
      <c r="S167" s="139">
        <f t="shared" si="40"/>
        <v>0</v>
      </c>
      <c r="T167" s="139">
        <f t="shared" si="40"/>
        <v>0</v>
      </c>
      <c r="U167" s="139"/>
      <c r="V167" s="139"/>
      <c r="W167" s="139"/>
      <c r="X167" s="139"/>
      <c r="Y167" s="139"/>
      <c r="Z167" s="75">
        <f t="shared" si="35"/>
        <v>0</v>
      </c>
      <c r="AA167" s="139">
        <f t="shared" si="40"/>
        <v>0</v>
      </c>
      <c r="AB167" s="139">
        <f t="shared" si="40"/>
        <v>0</v>
      </c>
    </row>
    <row r="168" spans="1:28" s="58" customFormat="1" ht="16.5" hidden="1" customHeight="1" x14ac:dyDescent="0.2">
      <c r="A168" s="59" t="s">
        <v>57</v>
      </c>
      <c r="B168" s="61" t="s">
        <v>141</v>
      </c>
      <c r="C168" s="61" t="s">
        <v>139</v>
      </c>
      <c r="D168" s="94">
        <f>D169</f>
        <v>23</v>
      </c>
      <c r="E168" s="94"/>
      <c r="F168" s="95"/>
      <c r="G168" s="96"/>
      <c r="H168" s="95"/>
      <c r="I168" s="95"/>
      <c r="J168" s="96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75">
        <f t="shared" si="35"/>
        <v>0</v>
      </c>
      <c r="AA168" s="95"/>
      <c r="AB168" s="95"/>
    </row>
    <row r="169" spans="1:28" ht="39" hidden="1" customHeight="1" x14ac:dyDescent="0.2">
      <c r="A169" s="40" t="s">
        <v>58</v>
      </c>
      <c r="B169" s="42" t="s">
        <v>141</v>
      </c>
      <c r="C169" s="42" t="s">
        <v>139</v>
      </c>
      <c r="D169" s="76">
        <v>23</v>
      </c>
      <c r="E169" s="76"/>
      <c r="F169" s="74"/>
      <c r="G169" s="75"/>
      <c r="H169" s="74"/>
      <c r="I169" s="74"/>
      <c r="J169" s="75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5">
        <f t="shared" si="35"/>
        <v>0</v>
      </c>
      <c r="AA169" s="74"/>
      <c r="AB169" s="74"/>
    </row>
    <row r="170" spans="1:28" s="130" customFormat="1" ht="18" hidden="1" customHeight="1" x14ac:dyDescent="0.2">
      <c r="A170" s="127" t="s">
        <v>224</v>
      </c>
      <c r="B170" s="140" t="s">
        <v>145</v>
      </c>
      <c r="C170" s="140" t="s">
        <v>131</v>
      </c>
      <c r="D170" s="139">
        <f t="shared" ref="D170:K170" si="41">SUM(D171+D217+D285+D324)</f>
        <v>1340981.6000000001</v>
      </c>
      <c r="E170" s="139">
        <f t="shared" si="41"/>
        <v>1530304</v>
      </c>
      <c r="F170" s="139">
        <f t="shared" si="41"/>
        <v>0</v>
      </c>
      <c r="G170" s="139">
        <f t="shared" si="41"/>
        <v>1393270.2</v>
      </c>
      <c r="H170" s="139">
        <f t="shared" si="41"/>
        <v>654872.49999999988</v>
      </c>
      <c r="I170" s="139">
        <f t="shared" si="41"/>
        <v>738397.70000000007</v>
      </c>
      <c r="J170" s="139">
        <f t="shared" si="41"/>
        <v>1611155.1</v>
      </c>
      <c r="K170" s="139">
        <f t="shared" si="41"/>
        <v>895896.19999999984</v>
      </c>
      <c r="L170" s="139"/>
      <c r="M170" s="139"/>
      <c r="N170" s="139"/>
      <c r="O170" s="139"/>
      <c r="P170" s="139"/>
      <c r="Q170" s="139"/>
      <c r="R170" s="139"/>
      <c r="S170" s="139"/>
      <c r="T170" s="139">
        <f t="shared" ref="T170:AB170" si="42">SUM(T171+T217+T285+T324)</f>
        <v>722865.3</v>
      </c>
      <c r="U170" s="139">
        <f t="shared" si="42"/>
        <v>617231.89999999991</v>
      </c>
      <c r="V170" s="139">
        <f t="shared" si="42"/>
        <v>2529.0000000000005</v>
      </c>
      <c r="W170" s="139">
        <f t="shared" si="42"/>
        <v>1406.0000000000002</v>
      </c>
      <c r="X170" s="139">
        <f t="shared" si="42"/>
        <v>1066</v>
      </c>
      <c r="Y170" s="139">
        <f t="shared" si="42"/>
        <v>1879</v>
      </c>
      <c r="Z170" s="75">
        <f t="shared" si="35"/>
        <v>1512059.7000000002</v>
      </c>
      <c r="AA170" s="139">
        <f t="shared" si="42"/>
        <v>789194.40000000014</v>
      </c>
      <c r="AB170" s="139">
        <f t="shared" si="42"/>
        <v>722865.3</v>
      </c>
    </row>
    <row r="171" spans="1:28" s="18" customFormat="1" ht="15.75" hidden="1" customHeight="1" x14ac:dyDescent="0.2">
      <c r="A171" s="16" t="s">
        <v>225</v>
      </c>
      <c r="B171" s="24" t="s">
        <v>145</v>
      </c>
      <c r="C171" s="24" t="s">
        <v>130</v>
      </c>
      <c r="D171" s="91">
        <f t="shared" ref="D171:I171" si="43">SUM(D172+D186+D187+D188+D200+D201)</f>
        <v>336439.30000000005</v>
      </c>
      <c r="E171" s="91">
        <f t="shared" si="43"/>
        <v>518170.10000000003</v>
      </c>
      <c r="F171" s="91">
        <f t="shared" si="43"/>
        <v>0</v>
      </c>
      <c r="G171" s="92">
        <f t="shared" si="43"/>
        <v>346044.30000000005</v>
      </c>
      <c r="H171" s="91">
        <f t="shared" si="43"/>
        <v>325851</v>
      </c>
      <c r="I171" s="91">
        <f t="shared" si="43"/>
        <v>20193.300000000003</v>
      </c>
      <c r="J171" s="92">
        <f>SUM(J172+J186+J187+J188+J200+J201+J202)</f>
        <v>457877.4</v>
      </c>
      <c r="K171" s="91">
        <f>SUM(K172+K186+K187+K188+K200+K201+K202+K216)</f>
        <v>438977.7</v>
      </c>
      <c r="L171" s="91">
        <f t="shared" ref="L171:T171" si="44">SUM(L172+L186+L187+L188+L200+L201+L202+L216)</f>
        <v>15035.3</v>
      </c>
      <c r="M171" s="91">
        <f t="shared" si="44"/>
        <v>142.30000000000001</v>
      </c>
      <c r="N171" s="91">
        <f t="shared" si="44"/>
        <v>100</v>
      </c>
      <c r="O171" s="91">
        <f t="shared" si="44"/>
        <v>0</v>
      </c>
      <c r="P171" s="91">
        <f t="shared" si="44"/>
        <v>0</v>
      </c>
      <c r="Q171" s="91">
        <f t="shared" si="44"/>
        <v>0</v>
      </c>
      <c r="R171" s="91">
        <f t="shared" si="44"/>
        <v>4889.5</v>
      </c>
      <c r="S171" s="91">
        <f t="shared" si="44"/>
        <v>0</v>
      </c>
      <c r="T171" s="91">
        <f t="shared" si="44"/>
        <v>21928.1</v>
      </c>
      <c r="U171" s="91">
        <f>SUM(U172+U186+U187+U188+U200+U201)</f>
        <v>0</v>
      </c>
      <c r="V171" s="91">
        <f>SUM(V202)</f>
        <v>2529.0000000000005</v>
      </c>
      <c r="W171" s="91">
        <f>SUM(W202)</f>
        <v>1287.1000000000001</v>
      </c>
      <c r="X171" s="91">
        <f>SUM(X202)</f>
        <v>0</v>
      </c>
      <c r="Y171" s="91">
        <f>SUM(Y202)</f>
        <v>0</v>
      </c>
      <c r="Z171" s="75">
        <f t="shared" si="35"/>
        <v>451037.7</v>
      </c>
      <c r="AA171" s="91">
        <f>SUM(AA172+AA186+AA187+AA188+AA200+AA201+AA202+AA216)</f>
        <v>429109.60000000003</v>
      </c>
      <c r="AB171" s="91">
        <f>SUM(AB172+AB186+AB187+AB188+AB200+AB201+AB202+AB216)</f>
        <v>21928.1</v>
      </c>
    </row>
    <row r="172" spans="1:28" s="18" customFormat="1" ht="25.5" hidden="1" customHeight="1" x14ac:dyDescent="0.2">
      <c r="A172" s="22" t="s">
        <v>359</v>
      </c>
      <c r="B172" s="28" t="s">
        <v>145</v>
      </c>
      <c r="C172" s="28" t="s">
        <v>130</v>
      </c>
      <c r="D172" s="97">
        <f>SUM(D173+D174+D175+D176+D177+D178+D179+D180+D181+D182+D183+D184+D185)</f>
        <v>334770.10000000003</v>
      </c>
      <c r="E172" s="97">
        <f t="shared" ref="E172:T172" si="45">SUM(E173+E174+E175+E176+E177+E178+E179+E180+E181+E182+E183+E184+E185)</f>
        <v>353022.50000000006</v>
      </c>
      <c r="F172" s="97">
        <f t="shared" si="45"/>
        <v>0</v>
      </c>
      <c r="G172" s="98">
        <f t="shared" si="45"/>
        <v>321667</v>
      </c>
      <c r="H172" s="97">
        <f t="shared" si="45"/>
        <v>321667</v>
      </c>
      <c r="I172" s="97">
        <f t="shared" si="45"/>
        <v>0</v>
      </c>
      <c r="J172" s="98">
        <f t="shared" si="45"/>
        <v>385909.2</v>
      </c>
      <c r="K172" s="97">
        <f t="shared" si="45"/>
        <v>385909.2</v>
      </c>
      <c r="L172" s="97">
        <f t="shared" si="45"/>
        <v>0</v>
      </c>
      <c r="M172" s="97">
        <f t="shared" si="45"/>
        <v>0</v>
      </c>
      <c r="N172" s="97">
        <f t="shared" si="45"/>
        <v>0</v>
      </c>
      <c r="O172" s="97">
        <f t="shared" si="45"/>
        <v>0</v>
      </c>
      <c r="P172" s="97">
        <f t="shared" si="45"/>
        <v>0</v>
      </c>
      <c r="Q172" s="97">
        <f t="shared" si="45"/>
        <v>0</v>
      </c>
      <c r="R172" s="97">
        <f t="shared" si="45"/>
        <v>0</v>
      </c>
      <c r="S172" s="97">
        <f t="shared" si="45"/>
        <v>0</v>
      </c>
      <c r="T172" s="97">
        <f t="shared" si="45"/>
        <v>0</v>
      </c>
      <c r="U172" s="97">
        <f>SUM(U173+U174+U175+U176+U177+U178+U179+U180+U181+U182+U183+U184+U185)</f>
        <v>0</v>
      </c>
      <c r="V172" s="97">
        <f>SUM(V173+V174+V175+V176+V177+V178+V179+V180+V181+V182+V183+V184+V185)</f>
        <v>0</v>
      </c>
      <c r="W172" s="97">
        <f>SUM(W173+W174+W175+W176+W177+W178+W179+W180+W181+W182+W183+W184+W185)</f>
        <v>0</v>
      </c>
      <c r="X172" s="97">
        <f>SUM(X173+X174+X175+X176+X177+X178+X179+X180+X181+X182+X183+X184+X185)</f>
        <v>0</v>
      </c>
      <c r="Y172" s="97">
        <f>SUM(Y173+Y174+Y175+Y176+Y177+Y178+Y179+Y180+Y181+Y182+Y183+Y184+Y185)</f>
        <v>0</v>
      </c>
      <c r="Z172" s="75">
        <f t="shared" si="35"/>
        <v>388961.2</v>
      </c>
      <c r="AA172" s="97">
        <f>SUM(AA173+AA174+AA175+AA176+AA177+AA178+AA179+AA180+AA181+AA182+AA183+AA184+AA185)</f>
        <v>388961.2</v>
      </c>
      <c r="AB172" s="97">
        <f>SUM(AB173+AB174+AB175+AB176+AB177+AB178+AB179+AB180+AB181+AB182+AB183+AB184+AB185)</f>
        <v>0</v>
      </c>
    </row>
    <row r="173" spans="1:28" hidden="1" x14ac:dyDescent="0.2">
      <c r="A173" s="14" t="s">
        <v>445</v>
      </c>
      <c r="B173" s="20" t="s">
        <v>145</v>
      </c>
      <c r="C173" s="20" t="s">
        <v>130</v>
      </c>
      <c r="D173" s="76">
        <v>40908.5</v>
      </c>
      <c r="E173" s="76">
        <v>45257.7</v>
      </c>
      <c r="F173" s="74"/>
      <c r="G173" s="75">
        <f t="shared" ref="G173:G199" si="46">SUM(I173+H173)</f>
        <v>40763.1</v>
      </c>
      <c r="H173" s="74">
        <v>40763.1</v>
      </c>
      <c r="I173" s="74"/>
      <c r="J173" s="75">
        <f t="shared" ref="J173:J200" si="47">SUM(K173+T173)</f>
        <v>44353.7</v>
      </c>
      <c r="K173" s="74">
        <v>44353.7</v>
      </c>
      <c r="L173" s="74"/>
      <c r="M173" s="74"/>
      <c r="N173" s="74"/>
      <c r="O173" s="74"/>
      <c r="P173" s="74"/>
      <c r="Q173" s="74"/>
      <c r="R173" s="74"/>
      <c r="S173" s="74"/>
      <c r="T173" s="74">
        <f>SUM(U173:Y173)</f>
        <v>0</v>
      </c>
      <c r="U173" s="74"/>
      <c r="V173" s="74"/>
      <c r="W173" s="74"/>
      <c r="X173" s="74"/>
      <c r="Y173" s="74"/>
      <c r="Z173" s="75">
        <f t="shared" si="35"/>
        <v>44353.7</v>
      </c>
      <c r="AA173" s="74">
        <v>44353.7</v>
      </c>
      <c r="AB173" s="74"/>
    </row>
    <row r="174" spans="1:28" hidden="1" x14ac:dyDescent="0.2">
      <c r="A174" s="14" t="s">
        <v>446</v>
      </c>
      <c r="B174" s="20" t="s">
        <v>145</v>
      </c>
      <c r="C174" s="20" t="s">
        <v>130</v>
      </c>
      <c r="D174" s="76">
        <v>20845.900000000001</v>
      </c>
      <c r="E174" s="76">
        <v>24547.9</v>
      </c>
      <c r="F174" s="74"/>
      <c r="G174" s="75">
        <f t="shared" si="46"/>
        <v>22236.5</v>
      </c>
      <c r="H174" s="74">
        <v>22236.5</v>
      </c>
      <c r="I174" s="74"/>
      <c r="J174" s="75">
        <f t="shared" si="47"/>
        <v>27550.5</v>
      </c>
      <c r="K174" s="74">
        <v>27550.5</v>
      </c>
      <c r="L174" s="74"/>
      <c r="M174" s="74"/>
      <c r="N174" s="74"/>
      <c r="O174" s="74"/>
      <c r="P174" s="74"/>
      <c r="Q174" s="74"/>
      <c r="R174" s="74"/>
      <c r="S174" s="74"/>
      <c r="T174" s="74">
        <f t="shared" ref="T174:T239" si="48">SUM(U174:Y174)</f>
        <v>0</v>
      </c>
      <c r="U174" s="74"/>
      <c r="V174" s="74"/>
      <c r="W174" s="74"/>
      <c r="X174" s="74"/>
      <c r="Y174" s="74"/>
      <c r="Z174" s="75">
        <f t="shared" si="35"/>
        <v>27550.5</v>
      </c>
      <c r="AA174" s="74">
        <v>27550.5</v>
      </c>
      <c r="AB174" s="74"/>
    </row>
    <row r="175" spans="1:28" hidden="1" x14ac:dyDescent="0.2">
      <c r="A175" s="14" t="s">
        <v>447</v>
      </c>
      <c r="B175" s="20" t="s">
        <v>145</v>
      </c>
      <c r="C175" s="20" t="s">
        <v>130</v>
      </c>
      <c r="D175" s="76">
        <v>26659.5</v>
      </c>
      <c r="E175" s="76">
        <v>25590.1</v>
      </c>
      <c r="F175" s="74"/>
      <c r="G175" s="75">
        <f t="shared" si="46"/>
        <v>22960.3</v>
      </c>
      <c r="H175" s="74">
        <v>22960.3</v>
      </c>
      <c r="I175" s="74"/>
      <c r="J175" s="75">
        <f t="shared" si="47"/>
        <v>29186.2</v>
      </c>
      <c r="K175" s="74">
        <v>29186.2</v>
      </c>
      <c r="L175" s="74"/>
      <c r="M175" s="74"/>
      <c r="N175" s="74"/>
      <c r="O175" s="74"/>
      <c r="P175" s="74"/>
      <c r="Q175" s="74"/>
      <c r="R175" s="74"/>
      <c r="S175" s="74"/>
      <c r="T175" s="74">
        <f t="shared" si="48"/>
        <v>0</v>
      </c>
      <c r="U175" s="74"/>
      <c r="V175" s="74"/>
      <c r="W175" s="74"/>
      <c r="X175" s="74"/>
      <c r="Y175" s="74"/>
      <c r="Z175" s="75">
        <f t="shared" si="35"/>
        <v>28586.2</v>
      </c>
      <c r="AA175" s="74">
        <v>28586.2</v>
      </c>
      <c r="AB175" s="74"/>
    </row>
    <row r="176" spans="1:28" hidden="1" x14ac:dyDescent="0.2">
      <c r="A176" s="14" t="s">
        <v>448</v>
      </c>
      <c r="B176" s="20" t="s">
        <v>145</v>
      </c>
      <c r="C176" s="20" t="s">
        <v>130</v>
      </c>
      <c r="D176" s="76">
        <v>31556.6</v>
      </c>
      <c r="E176" s="76">
        <v>31945.3</v>
      </c>
      <c r="F176" s="74"/>
      <c r="G176" s="75">
        <f t="shared" si="46"/>
        <v>28826.2</v>
      </c>
      <c r="H176" s="74">
        <v>28826.2</v>
      </c>
      <c r="I176" s="74"/>
      <c r="J176" s="75">
        <f t="shared" si="47"/>
        <v>31897.7</v>
      </c>
      <c r="K176" s="74">
        <v>31897.7</v>
      </c>
      <c r="L176" s="74"/>
      <c r="M176" s="74"/>
      <c r="N176" s="74"/>
      <c r="O176" s="74"/>
      <c r="P176" s="74"/>
      <c r="Q176" s="74"/>
      <c r="R176" s="74"/>
      <c r="S176" s="74"/>
      <c r="T176" s="74">
        <f t="shared" si="48"/>
        <v>0</v>
      </c>
      <c r="U176" s="74"/>
      <c r="V176" s="74"/>
      <c r="W176" s="74"/>
      <c r="X176" s="74"/>
      <c r="Y176" s="74"/>
      <c r="Z176" s="75">
        <f t="shared" si="35"/>
        <v>31897.7</v>
      </c>
      <c r="AA176" s="74">
        <v>31897.7</v>
      </c>
      <c r="AB176" s="74"/>
    </row>
    <row r="177" spans="1:28" hidden="1" x14ac:dyDescent="0.2">
      <c r="A177" s="14" t="s">
        <v>449</v>
      </c>
      <c r="B177" s="20" t="s">
        <v>145</v>
      </c>
      <c r="C177" s="20" t="s">
        <v>130</v>
      </c>
      <c r="D177" s="76">
        <v>2794.4</v>
      </c>
      <c r="E177" s="76">
        <v>2973.3</v>
      </c>
      <c r="F177" s="74"/>
      <c r="G177" s="75">
        <f t="shared" si="46"/>
        <v>2853.9</v>
      </c>
      <c r="H177" s="74">
        <v>2853.9</v>
      </c>
      <c r="I177" s="74"/>
      <c r="J177" s="75">
        <f t="shared" si="47"/>
        <v>2808.5</v>
      </c>
      <c r="K177" s="74">
        <v>2808.5</v>
      </c>
      <c r="L177" s="74"/>
      <c r="M177" s="74"/>
      <c r="N177" s="74"/>
      <c r="O177" s="74"/>
      <c r="P177" s="74"/>
      <c r="Q177" s="74"/>
      <c r="R177" s="74"/>
      <c r="S177" s="74"/>
      <c r="T177" s="74">
        <f t="shared" si="48"/>
        <v>0</v>
      </c>
      <c r="U177" s="74"/>
      <c r="V177" s="74"/>
      <c r="W177" s="74"/>
      <c r="X177" s="74"/>
      <c r="Y177" s="74"/>
      <c r="Z177" s="75">
        <f t="shared" si="35"/>
        <v>2808.5</v>
      </c>
      <c r="AA177" s="74">
        <v>2808.5</v>
      </c>
      <c r="AB177" s="74"/>
    </row>
    <row r="178" spans="1:28" hidden="1" x14ac:dyDescent="0.2">
      <c r="A178" s="14" t="s">
        <v>450</v>
      </c>
      <c r="B178" s="20" t="s">
        <v>145</v>
      </c>
      <c r="C178" s="20" t="s">
        <v>130</v>
      </c>
      <c r="D178" s="76">
        <v>52206.7</v>
      </c>
      <c r="E178" s="76">
        <v>53868.4</v>
      </c>
      <c r="F178" s="74"/>
      <c r="G178" s="75">
        <f t="shared" si="46"/>
        <v>49828.5</v>
      </c>
      <c r="H178" s="74">
        <v>49828.5</v>
      </c>
      <c r="I178" s="74"/>
      <c r="J178" s="75">
        <f t="shared" si="47"/>
        <v>61389.1</v>
      </c>
      <c r="K178" s="74">
        <v>61389.1</v>
      </c>
      <c r="L178" s="74"/>
      <c r="M178" s="74"/>
      <c r="N178" s="74"/>
      <c r="O178" s="74"/>
      <c r="P178" s="74"/>
      <c r="Q178" s="74"/>
      <c r="R178" s="74"/>
      <c r="S178" s="74"/>
      <c r="T178" s="74">
        <f t="shared" si="48"/>
        <v>0</v>
      </c>
      <c r="U178" s="74"/>
      <c r="V178" s="74"/>
      <c r="W178" s="74"/>
      <c r="X178" s="74"/>
      <c r="Y178" s="74"/>
      <c r="Z178" s="75">
        <f t="shared" si="35"/>
        <v>62841.1</v>
      </c>
      <c r="AA178" s="74">
        <v>62841.1</v>
      </c>
      <c r="AB178" s="74"/>
    </row>
    <row r="179" spans="1:28" hidden="1" x14ac:dyDescent="0.2">
      <c r="A179" s="14" t="s">
        <v>451</v>
      </c>
      <c r="B179" s="20" t="s">
        <v>145</v>
      </c>
      <c r="C179" s="20" t="s">
        <v>130</v>
      </c>
      <c r="D179" s="76">
        <v>25724.7</v>
      </c>
      <c r="E179" s="76">
        <v>26303.3</v>
      </c>
      <c r="F179" s="74"/>
      <c r="G179" s="75">
        <f t="shared" si="46"/>
        <v>23299.200000000001</v>
      </c>
      <c r="H179" s="74">
        <v>23299.200000000001</v>
      </c>
      <c r="I179" s="74"/>
      <c r="J179" s="75">
        <f t="shared" si="47"/>
        <v>30732.5</v>
      </c>
      <c r="K179" s="74">
        <v>30732.5</v>
      </c>
      <c r="L179" s="74"/>
      <c r="M179" s="74"/>
      <c r="N179" s="74"/>
      <c r="O179" s="74"/>
      <c r="P179" s="74"/>
      <c r="Q179" s="74"/>
      <c r="R179" s="74"/>
      <c r="S179" s="74"/>
      <c r="T179" s="74">
        <f t="shared" si="48"/>
        <v>0</v>
      </c>
      <c r="U179" s="74"/>
      <c r="V179" s="74"/>
      <c r="W179" s="74"/>
      <c r="X179" s="74"/>
      <c r="Y179" s="74"/>
      <c r="Z179" s="75">
        <f t="shared" si="35"/>
        <v>30732.5</v>
      </c>
      <c r="AA179" s="74">
        <v>30732.5</v>
      </c>
      <c r="AB179" s="74"/>
    </row>
    <row r="180" spans="1:28" hidden="1" x14ac:dyDescent="0.2">
      <c r="A180" s="14" t="s">
        <v>452</v>
      </c>
      <c r="B180" s="20" t="s">
        <v>145</v>
      </c>
      <c r="C180" s="20" t="s">
        <v>130</v>
      </c>
      <c r="D180" s="76">
        <v>31942.1</v>
      </c>
      <c r="E180" s="76">
        <v>34976.6</v>
      </c>
      <c r="F180" s="74"/>
      <c r="G180" s="75">
        <f t="shared" si="46"/>
        <v>31465.8</v>
      </c>
      <c r="H180" s="74">
        <v>31465.8</v>
      </c>
      <c r="I180" s="74"/>
      <c r="J180" s="75">
        <f t="shared" si="47"/>
        <v>39012.6</v>
      </c>
      <c r="K180" s="74">
        <v>39012.6</v>
      </c>
      <c r="L180" s="74"/>
      <c r="M180" s="74"/>
      <c r="N180" s="74"/>
      <c r="O180" s="74"/>
      <c r="P180" s="74"/>
      <c r="Q180" s="74"/>
      <c r="R180" s="74"/>
      <c r="S180" s="74"/>
      <c r="T180" s="74">
        <f t="shared" si="48"/>
        <v>0</v>
      </c>
      <c r="U180" s="74"/>
      <c r="V180" s="74"/>
      <c r="W180" s="74"/>
      <c r="X180" s="74"/>
      <c r="Y180" s="74"/>
      <c r="Z180" s="75">
        <f t="shared" si="35"/>
        <v>40012.6</v>
      </c>
      <c r="AA180" s="74">
        <v>40012.6</v>
      </c>
      <c r="AB180" s="74"/>
    </row>
    <row r="181" spans="1:28" hidden="1" x14ac:dyDescent="0.2">
      <c r="A181" s="14" t="s">
        <v>453</v>
      </c>
      <c r="B181" s="20" t="s">
        <v>145</v>
      </c>
      <c r="C181" s="20" t="s">
        <v>130</v>
      </c>
      <c r="D181" s="76">
        <v>27011.7</v>
      </c>
      <c r="E181" s="76">
        <v>27725.1</v>
      </c>
      <c r="F181" s="74"/>
      <c r="G181" s="75">
        <f t="shared" si="46"/>
        <v>24744.5</v>
      </c>
      <c r="H181" s="74">
        <v>24744.5</v>
      </c>
      <c r="I181" s="74"/>
      <c r="J181" s="75">
        <f t="shared" si="47"/>
        <v>31881</v>
      </c>
      <c r="K181" s="74">
        <v>31881</v>
      </c>
      <c r="L181" s="74"/>
      <c r="M181" s="74"/>
      <c r="N181" s="74"/>
      <c r="O181" s="74"/>
      <c r="P181" s="74"/>
      <c r="Q181" s="74"/>
      <c r="R181" s="74"/>
      <c r="S181" s="74"/>
      <c r="T181" s="74">
        <f t="shared" si="48"/>
        <v>0</v>
      </c>
      <c r="U181" s="74"/>
      <c r="V181" s="74"/>
      <c r="W181" s="74"/>
      <c r="X181" s="74"/>
      <c r="Y181" s="74"/>
      <c r="Z181" s="75">
        <f t="shared" si="35"/>
        <v>32481</v>
      </c>
      <c r="AA181" s="74">
        <v>32481</v>
      </c>
      <c r="AB181" s="74"/>
    </row>
    <row r="182" spans="1:28" hidden="1" x14ac:dyDescent="0.2">
      <c r="A182" s="14" t="s">
        <v>454</v>
      </c>
      <c r="B182" s="20" t="s">
        <v>145</v>
      </c>
      <c r="C182" s="20" t="s">
        <v>130</v>
      </c>
      <c r="D182" s="76">
        <v>16699.3</v>
      </c>
      <c r="E182" s="76">
        <v>15966.2</v>
      </c>
      <c r="F182" s="74"/>
      <c r="G182" s="75">
        <f t="shared" si="46"/>
        <v>14015.4</v>
      </c>
      <c r="H182" s="74">
        <v>14015.4</v>
      </c>
      <c r="I182" s="74"/>
      <c r="J182" s="75">
        <f t="shared" si="47"/>
        <v>18169.7</v>
      </c>
      <c r="K182" s="74">
        <v>18169.7</v>
      </c>
      <c r="L182" s="74"/>
      <c r="M182" s="74"/>
      <c r="N182" s="74"/>
      <c r="O182" s="74"/>
      <c r="P182" s="74"/>
      <c r="Q182" s="74"/>
      <c r="R182" s="74"/>
      <c r="S182" s="74"/>
      <c r="T182" s="74">
        <f t="shared" si="48"/>
        <v>0</v>
      </c>
      <c r="U182" s="74"/>
      <c r="V182" s="74"/>
      <c r="W182" s="74"/>
      <c r="X182" s="74"/>
      <c r="Y182" s="74"/>
      <c r="Z182" s="75">
        <f t="shared" si="35"/>
        <v>18169.7</v>
      </c>
      <c r="AA182" s="74">
        <v>18169.7</v>
      </c>
      <c r="AB182" s="74"/>
    </row>
    <row r="183" spans="1:28" hidden="1" x14ac:dyDescent="0.2">
      <c r="A183" s="14" t="s">
        <v>455</v>
      </c>
      <c r="B183" s="20" t="s">
        <v>145</v>
      </c>
      <c r="C183" s="20" t="s">
        <v>130</v>
      </c>
      <c r="D183" s="76">
        <v>30237.200000000001</v>
      </c>
      <c r="E183" s="76">
        <v>32754.2</v>
      </c>
      <c r="F183" s="74"/>
      <c r="G183" s="75">
        <f t="shared" si="46"/>
        <v>31509.9</v>
      </c>
      <c r="H183" s="74">
        <v>31509.9</v>
      </c>
      <c r="I183" s="74"/>
      <c r="J183" s="75">
        <f t="shared" si="47"/>
        <v>36729.699999999997</v>
      </c>
      <c r="K183" s="74">
        <v>36729.699999999997</v>
      </c>
      <c r="L183" s="74"/>
      <c r="M183" s="74"/>
      <c r="N183" s="74"/>
      <c r="O183" s="74"/>
      <c r="P183" s="74"/>
      <c r="Q183" s="74"/>
      <c r="R183" s="74"/>
      <c r="S183" s="74"/>
      <c r="T183" s="74">
        <f t="shared" si="48"/>
        <v>0</v>
      </c>
      <c r="U183" s="74"/>
      <c r="V183" s="74"/>
      <c r="W183" s="74"/>
      <c r="X183" s="74"/>
      <c r="Y183" s="74"/>
      <c r="Z183" s="75">
        <f t="shared" si="35"/>
        <v>36729.699999999997</v>
      </c>
      <c r="AA183" s="74">
        <v>36729.699999999997</v>
      </c>
      <c r="AB183" s="74"/>
    </row>
    <row r="184" spans="1:28" hidden="1" x14ac:dyDescent="0.2">
      <c r="A184" s="14" t="s">
        <v>456</v>
      </c>
      <c r="B184" s="20" t="s">
        <v>145</v>
      </c>
      <c r="C184" s="20" t="s">
        <v>130</v>
      </c>
      <c r="D184" s="76">
        <v>28183.5</v>
      </c>
      <c r="E184" s="76">
        <v>31114.400000000001</v>
      </c>
      <c r="F184" s="74"/>
      <c r="G184" s="75">
        <f t="shared" si="46"/>
        <v>29163.7</v>
      </c>
      <c r="H184" s="74">
        <v>29163.7</v>
      </c>
      <c r="I184" s="74"/>
      <c r="J184" s="75">
        <f t="shared" si="47"/>
        <v>32198</v>
      </c>
      <c r="K184" s="74">
        <v>32198</v>
      </c>
      <c r="L184" s="74"/>
      <c r="M184" s="74"/>
      <c r="N184" s="74"/>
      <c r="O184" s="74"/>
      <c r="P184" s="74"/>
      <c r="Q184" s="74"/>
      <c r="R184" s="74"/>
      <c r="S184" s="74"/>
      <c r="T184" s="74">
        <f t="shared" si="48"/>
        <v>0</v>
      </c>
      <c r="U184" s="74"/>
      <c r="V184" s="74"/>
      <c r="W184" s="74"/>
      <c r="X184" s="74"/>
      <c r="Y184" s="74"/>
      <c r="Z184" s="75">
        <f t="shared" si="35"/>
        <v>32798</v>
      </c>
      <c r="AA184" s="74">
        <v>32798</v>
      </c>
      <c r="AB184" s="74"/>
    </row>
    <row r="185" spans="1:28" hidden="1" x14ac:dyDescent="0.2">
      <c r="A185" s="14"/>
      <c r="B185" s="20" t="s">
        <v>145</v>
      </c>
      <c r="C185" s="20" t="s">
        <v>130</v>
      </c>
      <c r="D185" s="76"/>
      <c r="E185" s="86">
        <v>0</v>
      </c>
      <c r="F185" s="74"/>
      <c r="G185" s="75">
        <f t="shared" si="46"/>
        <v>0</v>
      </c>
      <c r="H185" s="74"/>
      <c r="I185" s="74"/>
      <c r="J185" s="75">
        <f t="shared" si="47"/>
        <v>0</v>
      </c>
      <c r="K185" s="74"/>
      <c r="L185" s="74"/>
      <c r="M185" s="74"/>
      <c r="N185" s="74"/>
      <c r="O185" s="74"/>
      <c r="P185" s="74"/>
      <c r="Q185" s="74"/>
      <c r="R185" s="74"/>
      <c r="S185" s="74"/>
      <c r="T185" s="74">
        <f t="shared" si="48"/>
        <v>0</v>
      </c>
      <c r="U185" s="74"/>
      <c r="V185" s="74"/>
      <c r="W185" s="74"/>
      <c r="X185" s="74"/>
      <c r="Y185" s="74"/>
      <c r="Z185" s="75">
        <f t="shared" si="35"/>
        <v>0</v>
      </c>
      <c r="AA185" s="74"/>
      <c r="AB185" s="74"/>
    </row>
    <row r="186" spans="1:28" ht="25.5" hidden="1" x14ac:dyDescent="0.2">
      <c r="A186" s="14" t="s">
        <v>226</v>
      </c>
      <c r="B186" s="20" t="s">
        <v>145</v>
      </c>
      <c r="C186" s="20" t="s">
        <v>130</v>
      </c>
      <c r="D186" s="76"/>
      <c r="E186" s="85">
        <v>98.3</v>
      </c>
      <c r="F186" s="74"/>
      <c r="G186" s="75">
        <f t="shared" si="46"/>
        <v>1446.9</v>
      </c>
      <c r="H186" s="74"/>
      <c r="I186" s="74">
        <v>1446.9</v>
      </c>
      <c r="J186" s="75">
        <f t="shared" si="47"/>
        <v>0</v>
      </c>
      <c r="K186" s="74"/>
      <c r="L186" s="74"/>
      <c r="M186" s="74"/>
      <c r="N186" s="74"/>
      <c r="O186" s="74"/>
      <c r="P186" s="74"/>
      <c r="Q186" s="74"/>
      <c r="R186" s="74"/>
      <c r="S186" s="74"/>
      <c r="T186" s="74">
        <f t="shared" si="48"/>
        <v>0</v>
      </c>
      <c r="U186" s="74"/>
      <c r="V186" s="74"/>
      <c r="W186" s="74"/>
      <c r="X186" s="74"/>
      <c r="Y186" s="74"/>
      <c r="Z186" s="75">
        <f t="shared" si="35"/>
        <v>0</v>
      </c>
      <c r="AA186" s="74"/>
      <c r="AB186" s="74"/>
    </row>
    <row r="187" spans="1:28" ht="38.25" hidden="1" x14ac:dyDescent="0.2">
      <c r="A187" s="14" t="s">
        <v>358</v>
      </c>
      <c r="B187" s="20" t="s">
        <v>145</v>
      </c>
      <c r="C187" s="15" t="s">
        <v>130</v>
      </c>
      <c r="D187" s="72"/>
      <c r="E187" s="72">
        <v>0</v>
      </c>
      <c r="F187" s="74"/>
      <c r="G187" s="75">
        <f t="shared" si="46"/>
        <v>2014</v>
      </c>
      <c r="H187" s="74"/>
      <c r="I187" s="74">
        <v>2014</v>
      </c>
      <c r="J187" s="75">
        <f t="shared" si="47"/>
        <v>0</v>
      </c>
      <c r="K187" s="74"/>
      <c r="L187" s="74"/>
      <c r="M187" s="74"/>
      <c r="N187" s="74"/>
      <c r="O187" s="74"/>
      <c r="P187" s="74"/>
      <c r="Q187" s="74"/>
      <c r="R187" s="74"/>
      <c r="S187" s="74"/>
      <c r="T187" s="74">
        <f t="shared" si="48"/>
        <v>0</v>
      </c>
      <c r="U187" s="74"/>
      <c r="V187" s="74"/>
      <c r="W187" s="74"/>
      <c r="X187" s="74"/>
      <c r="Y187" s="74"/>
      <c r="Z187" s="75">
        <f t="shared" si="35"/>
        <v>0</v>
      </c>
      <c r="AA187" s="74"/>
      <c r="AB187" s="74"/>
    </row>
    <row r="188" spans="1:28" ht="51" hidden="1" collapsed="1" x14ac:dyDescent="0.2">
      <c r="A188" s="14" t="s">
        <v>360</v>
      </c>
      <c r="B188" s="20" t="s">
        <v>145</v>
      </c>
      <c r="C188" s="15" t="s">
        <v>130</v>
      </c>
      <c r="D188" s="72">
        <f>SUM(D189+D190+D191+D192+D193+D194+D195+D196+D197+D199)</f>
        <v>0</v>
      </c>
      <c r="E188" s="72">
        <f>SUM(E189+E190+E191+E192+E193+E194+E195+E196+E197+E198+E199)</f>
        <v>42600</v>
      </c>
      <c r="F188" s="72">
        <f t="shared" ref="F188:K188" si="49">SUM(F189+F190+F191+F192+F193+F194+F195+F196+F197+F199)</f>
        <v>0</v>
      </c>
      <c r="G188" s="88">
        <f t="shared" si="49"/>
        <v>0</v>
      </c>
      <c r="H188" s="72">
        <f t="shared" si="49"/>
        <v>0</v>
      </c>
      <c r="I188" s="72">
        <f t="shared" si="49"/>
        <v>0</v>
      </c>
      <c r="J188" s="88">
        <f t="shared" si="49"/>
        <v>0</v>
      </c>
      <c r="K188" s="72">
        <f t="shared" si="49"/>
        <v>0</v>
      </c>
      <c r="L188" s="72"/>
      <c r="M188" s="72"/>
      <c r="N188" s="72"/>
      <c r="O188" s="72"/>
      <c r="P188" s="72"/>
      <c r="Q188" s="72"/>
      <c r="R188" s="72"/>
      <c r="S188" s="72"/>
      <c r="T188" s="74">
        <f>SUM(T189:T198)</f>
        <v>0</v>
      </c>
      <c r="U188" s="74"/>
      <c r="V188" s="74"/>
      <c r="W188" s="74"/>
      <c r="X188" s="74"/>
      <c r="Y188" s="74"/>
      <c r="Z188" s="75">
        <f t="shared" si="35"/>
        <v>0</v>
      </c>
      <c r="AA188" s="74"/>
      <c r="AB188" s="74"/>
    </row>
    <row r="189" spans="1:28" hidden="1" outlineLevel="1" x14ac:dyDescent="0.2">
      <c r="A189" s="14" t="s">
        <v>361</v>
      </c>
      <c r="B189" s="20" t="s">
        <v>145</v>
      </c>
      <c r="C189" s="15" t="s">
        <v>130</v>
      </c>
      <c r="D189" s="72"/>
      <c r="E189" s="72">
        <v>300</v>
      </c>
      <c r="F189" s="74"/>
      <c r="G189" s="75">
        <f t="shared" si="46"/>
        <v>0</v>
      </c>
      <c r="H189" s="74"/>
      <c r="I189" s="74"/>
      <c r="J189" s="75">
        <f t="shared" si="47"/>
        <v>0</v>
      </c>
      <c r="K189" s="74"/>
      <c r="L189" s="74"/>
      <c r="M189" s="74"/>
      <c r="N189" s="74"/>
      <c r="O189" s="74"/>
      <c r="P189" s="74"/>
      <c r="Q189" s="74"/>
      <c r="R189" s="74"/>
      <c r="S189" s="74"/>
      <c r="T189" s="74">
        <f t="shared" si="48"/>
        <v>0</v>
      </c>
      <c r="U189" s="74"/>
      <c r="V189" s="74"/>
      <c r="W189" s="74"/>
      <c r="X189" s="74"/>
      <c r="Y189" s="74"/>
      <c r="Z189" s="75">
        <f t="shared" si="35"/>
        <v>0</v>
      </c>
      <c r="AA189" s="74"/>
      <c r="AB189" s="74"/>
    </row>
    <row r="190" spans="1:28" hidden="1" outlineLevel="1" x14ac:dyDescent="0.2">
      <c r="A190" s="14" t="s">
        <v>174</v>
      </c>
      <c r="B190" s="20" t="s">
        <v>145</v>
      </c>
      <c r="C190" s="15" t="s">
        <v>130</v>
      </c>
      <c r="D190" s="72"/>
      <c r="E190" s="72">
        <v>1000</v>
      </c>
      <c r="F190" s="74"/>
      <c r="G190" s="75">
        <f t="shared" si="46"/>
        <v>0</v>
      </c>
      <c r="H190" s="74"/>
      <c r="I190" s="74"/>
      <c r="J190" s="75">
        <f t="shared" si="47"/>
        <v>0</v>
      </c>
      <c r="K190" s="74"/>
      <c r="L190" s="74"/>
      <c r="M190" s="74"/>
      <c r="N190" s="74"/>
      <c r="O190" s="74"/>
      <c r="P190" s="74"/>
      <c r="Q190" s="74"/>
      <c r="R190" s="74"/>
      <c r="S190" s="74"/>
      <c r="T190" s="74">
        <f t="shared" si="48"/>
        <v>0</v>
      </c>
      <c r="U190" s="74"/>
      <c r="V190" s="74"/>
      <c r="W190" s="74"/>
      <c r="X190" s="74"/>
      <c r="Y190" s="74"/>
      <c r="Z190" s="75">
        <f t="shared" si="35"/>
        <v>0</v>
      </c>
      <c r="AA190" s="74"/>
      <c r="AB190" s="74"/>
    </row>
    <row r="191" spans="1:28" hidden="1" outlineLevel="1" x14ac:dyDescent="0.2">
      <c r="A191" s="14" t="s">
        <v>177</v>
      </c>
      <c r="B191" s="20" t="s">
        <v>145</v>
      </c>
      <c r="C191" s="15" t="s">
        <v>130</v>
      </c>
      <c r="D191" s="72"/>
      <c r="E191" s="72">
        <v>2900</v>
      </c>
      <c r="F191" s="74"/>
      <c r="G191" s="75">
        <f t="shared" si="46"/>
        <v>0</v>
      </c>
      <c r="H191" s="74"/>
      <c r="I191" s="74"/>
      <c r="J191" s="75">
        <f t="shared" si="47"/>
        <v>0</v>
      </c>
      <c r="K191" s="74"/>
      <c r="L191" s="74"/>
      <c r="M191" s="74"/>
      <c r="N191" s="74"/>
      <c r="O191" s="74"/>
      <c r="P191" s="74"/>
      <c r="Q191" s="74"/>
      <c r="R191" s="74"/>
      <c r="S191" s="74"/>
      <c r="T191" s="74">
        <f t="shared" si="48"/>
        <v>0</v>
      </c>
      <c r="U191" s="74"/>
      <c r="V191" s="74"/>
      <c r="W191" s="74"/>
      <c r="X191" s="74"/>
      <c r="Y191" s="74"/>
      <c r="Z191" s="75">
        <f t="shared" si="35"/>
        <v>0</v>
      </c>
      <c r="AA191" s="74"/>
      <c r="AB191" s="74"/>
    </row>
    <row r="192" spans="1:28" hidden="1" outlineLevel="1" x14ac:dyDescent="0.2">
      <c r="A192" s="14" t="s">
        <v>175</v>
      </c>
      <c r="B192" s="20" t="s">
        <v>145</v>
      </c>
      <c r="C192" s="15" t="s">
        <v>130</v>
      </c>
      <c r="D192" s="72"/>
      <c r="E192" s="72">
        <v>500</v>
      </c>
      <c r="F192" s="74"/>
      <c r="G192" s="75">
        <f t="shared" si="46"/>
        <v>0</v>
      </c>
      <c r="H192" s="74"/>
      <c r="I192" s="74"/>
      <c r="J192" s="75">
        <f t="shared" si="47"/>
        <v>0</v>
      </c>
      <c r="K192" s="74"/>
      <c r="L192" s="74"/>
      <c r="M192" s="74"/>
      <c r="N192" s="74"/>
      <c r="O192" s="74"/>
      <c r="P192" s="74"/>
      <c r="Q192" s="74"/>
      <c r="R192" s="74"/>
      <c r="S192" s="74"/>
      <c r="T192" s="74">
        <f t="shared" si="48"/>
        <v>0</v>
      </c>
      <c r="U192" s="74"/>
      <c r="V192" s="74"/>
      <c r="W192" s="74"/>
      <c r="X192" s="74"/>
      <c r="Y192" s="74"/>
      <c r="Z192" s="75">
        <f t="shared" si="35"/>
        <v>0</v>
      </c>
      <c r="AA192" s="74"/>
      <c r="AB192" s="74"/>
    </row>
    <row r="193" spans="1:28" hidden="1" outlineLevel="1" x14ac:dyDescent="0.2">
      <c r="A193" s="14" t="s">
        <v>178</v>
      </c>
      <c r="B193" s="20" t="s">
        <v>145</v>
      </c>
      <c r="C193" s="15" t="s">
        <v>130</v>
      </c>
      <c r="D193" s="72"/>
      <c r="E193" s="72">
        <v>2800</v>
      </c>
      <c r="F193" s="74"/>
      <c r="G193" s="75">
        <f t="shared" si="46"/>
        <v>0</v>
      </c>
      <c r="H193" s="74"/>
      <c r="I193" s="74"/>
      <c r="J193" s="75">
        <f t="shared" si="47"/>
        <v>0</v>
      </c>
      <c r="K193" s="74"/>
      <c r="L193" s="74"/>
      <c r="M193" s="74"/>
      <c r="N193" s="74"/>
      <c r="O193" s="74"/>
      <c r="P193" s="74"/>
      <c r="Q193" s="74"/>
      <c r="R193" s="74"/>
      <c r="S193" s="74"/>
      <c r="T193" s="74">
        <f t="shared" si="48"/>
        <v>0</v>
      </c>
      <c r="U193" s="74"/>
      <c r="V193" s="74"/>
      <c r="W193" s="74"/>
      <c r="X193" s="74"/>
      <c r="Y193" s="74"/>
      <c r="Z193" s="75">
        <f t="shared" si="35"/>
        <v>0</v>
      </c>
      <c r="AA193" s="74"/>
      <c r="AB193" s="74"/>
    </row>
    <row r="194" spans="1:28" hidden="1" outlineLevel="1" x14ac:dyDescent="0.2">
      <c r="A194" s="14" t="s">
        <v>179</v>
      </c>
      <c r="B194" s="20" t="s">
        <v>145</v>
      </c>
      <c r="C194" s="15" t="s">
        <v>130</v>
      </c>
      <c r="D194" s="72"/>
      <c r="E194" s="72">
        <v>400</v>
      </c>
      <c r="F194" s="74"/>
      <c r="G194" s="75">
        <f t="shared" si="46"/>
        <v>0</v>
      </c>
      <c r="H194" s="74"/>
      <c r="I194" s="74"/>
      <c r="J194" s="75">
        <f t="shared" si="47"/>
        <v>0</v>
      </c>
      <c r="K194" s="74"/>
      <c r="L194" s="74"/>
      <c r="M194" s="74"/>
      <c r="N194" s="74"/>
      <c r="O194" s="74"/>
      <c r="P194" s="74"/>
      <c r="Q194" s="74"/>
      <c r="R194" s="74"/>
      <c r="S194" s="74"/>
      <c r="T194" s="74">
        <f t="shared" si="48"/>
        <v>0</v>
      </c>
      <c r="U194" s="74"/>
      <c r="V194" s="74"/>
      <c r="W194" s="74"/>
      <c r="X194" s="74"/>
      <c r="Y194" s="74"/>
      <c r="Z194" s="75">
        <f t="shared" si="35"/>
        <v>0</v>
      </c>
      <c r="AA194" s="74"/>
      <c r="AB194" s="74"/>
    </row>
    <row r="195" spans="1:28" hidden="1" outlineLevel="1" x14ac:dyDescent="0.2">
      <c r="A195" s="14" t="s">
        <v>181</v>
      </c>
      <c r="B195" s="20" t="s">
        <v>145</v>
      </c>
      <c r="C195" s="15" t="s">
        <v>130</v>
      </c>
      <c r="D195" s="72"/>
      <c r="E195" s="72">
        <v>1800</v>
      </c>
      <c r="F195" s="74"/>
      <c r="G195" s="75">
        <f t="shared" si="46"/>
        <v>0</v>
      </c>
      <c r="H195" s="74"/>
      <c r="I195" s="74"/>
      <c r="J195" s="75">
        <f t="shared" si="47"/>
        <v>0</v>
      </c>
      <c r="K195" s="74"/>
      <c r="L195" s="74"/>
      <c r="M195" s="74"/>
      <c r="N195" s="74"/>
      <c r="O195" s="74"/>
      <c r="P195" s="74"/>
      <c r="Q195" s="74"/>
      <c r="R195" s="74"/>
      <c r="S195" s="74"/>
      <c r="T195" s="74">
        <f t="shared" si="48"/>
        <v>0</v>
      </c>
      <c r="U195" s="74"/>
      <c r="V195" s="74"/>
      <c r="W195" s="74"/>
      <c r="X195" s="74"/>
      <c r="Y195" s="74"/>
      <c r="Z195" s="75">
        <f t="shared" si="35"/>
        <v>0</v>
      </c>
      <c r="AA195" s="74"/>
      <c r="AB195" s="74"/>
    </row>
    <row r="196" spans="1:28" hidden="1" outlineLevel="1" x14ac:dyDescent="0.2">
      <c r="A196" s="14" t="s">
        <v>180</v>
      </c>
      <c r="B196" s="20" t="s">
        <v>145</v>
      </c>
      <c r="C196" s="15" t="s">
        <v>130</v>
      </c>
      <c r="D196" s="72"/>
      <c r="E196" s="72">
        <v>400</v>
      </c>
      <c r="F196" s="74"/>
      <c r="G196" s="75">
        <f t="shared" si="46"/>
        <v>0</v>
      </c>
      <c r="H196" s="74"/>
      <c r="I196" s="74"/>
      <c r="J196" s="75">
        <f t="shared" si="47"/>
        <v>0</v>
      </c>
      <c r="K196" s="74"/>
      <c r="L196" s="74"/>
      <c r="M196" s="74"/>
      <c r="N196" s="74"/>
      <c r="O196" s="74"/>
      <c r="P196" s="74"/>
      <c r="Q196" s="74"/>
      <c r="R196" s="74"/>
      <c r="S196" s="74"/>
      <c r="T196" s="74">
        <f t="shared" si="48"/>
        <v>0</v>
      </c>
      <c r="U196" s="74"/>
      <c r="V196" s="74"/>
      <c r="W196" s="74"/>
      <c r="X196" s="74"/>
      <c r="Y196" s="74"/>
      <c r="Z196" s="75">
        <f t="shared" si="35"/>
        <v>0</v>
      </c>
      <c r="AA196" s="74"/>
      <c r="AB196" s="74"/>
    </row>
    <row r="197" spans="1:28" hidden="1" outlineLevel="1" x14ac:dyDescent="0.2">
      <c r="A197" s="14" t="s">
        <v>183</v>
      </c>
      <c r="B197" s="20" t="s">
        <v>145</v>
      </c>
      <c r="C197" s="15" t="s">
        <v>130</v>
      </c>
      <c r="D197" s="72"/>
      <c r="E197" s="72">
        <v>500</v>
      </c>
      <c r="F197" s="74"/>
      <c r="G197" s="75">
        <f t="shared" si="46"/>
        <v>0</v>
      </c>
      <c r="H197" s="74"/>
      <c r="I197" s="74"/>
      <c r="J197" s="75">
        <f t="shared" si="47"/>
        <v>0</v>
      </c>
      <c r="K197" s="74"/>
      <c r="L197" s="74"/>
      <c r="M197" s="74"/>
      <c r="N197" s="74"/>
      <c r="O197" s="74"/>
      <c r="P197" s="74"/>
      <c r="Q197" s="74"/>
      <c r="R197" s="74"/>
      <c r="S197" s="74"/>
      <c r="T197" s="74">
        <f t="shared" si="48"/>
        <v>0</v>
      </c>
      <c r="U197" s="74"/>
      <c r="V197" s="74"/>
      <c r="W197" s="74"/>
      <c r="X197" s="74"/>
      <c r="Y197" s="74"/>
      <c r="Z197" s="75">
        <f t="shared" si="35"/>
        <v>0</v>
      </c>
      <c r="AA197" s="74"/>
      <c r="AB197" s="74"/>
    </row>
    <row r="198" spans="1:28" hidden="1" outlineLevel="1" x14ac:dyDescent="0.2">
      <c r="A198" s="14" t="s">
        <v>120</v>
      </c>
      <c r="B198" s="20" t="s">
        <v>145</v>
      </c>
      <c r="C198" s="15" t="s">
        <v>130</v>
      </c>
      <c r="D198" s="72"/>
      <c r="E198" s="72">
        <v>32000</v>
      </c>
      <c r="F198" s="74"/>
      <c r="G198" s="75"/>
      <c r="H198" s="74"/>
      <c r="I198" s="74"/>
      <c r="J198" s="75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5">
        <f t="shared" si="35"/>
        <v>0</v>
      </c>
      <c r="AA198" s="74"/>
      <c r="AB198" s="74"/>
    </row>
    <row r="199" spans="1:28" ht="24.75" hidden="1" customHeight="1" collapsed="1" x14ac:dyDescent="0.2">
      <c r="A199" s="14" t="s">
        <v>430</v>
      </c>
      <c r="B199" s="20" t="s">
        <v>145</v>
      </c>
      <c r="C199" s="15" t="s">
        <v>130</v>
      </c>
      <c r="D199" s="72"/>
      <c r="E199" s="72"/>
      <c r="F199" s="74"/>
      <c r="G199" s="75">
        <f t="shared" si="46"/>
        <v>0</v>
      </c>
      <c r="H199" s="74"/>
      <c r="I199" s="74"/>
      <c r="J199" s="75">
        <f t="shared" si="47"/>
        <v>0</v>
      </c>
      <c r="K199" s="74"/>
      <c r="L199" s="74"/>
      <c r="M199" s="74"/>
      <c r="N199" s="74"/>
      <c r="O199" s="74"/>
      <c r="P199" s="74"/>
      <c r="Q199" s="74"/>
      <c r="R199" s="74"/>
      <c r="S199" s="74"/>
      <c r="T199" s="74">
        <f t="shared" si="48"/>
        <v>0</v>
      </c>
      <c r="U199" s="74"/>
      <c r="V199" s="74"/>
      <c r="W199" s="74"/>
      <c r="X199" s="74"/>
      <c r="Y199" s="74"/>
      <c r="Z199" s="75">
        <f t="shared" ref="Z199:Z263" si="50">SUM(AA199:AB199)</f>
        <v>0</v>
      </c>
      <c r="AA199" s="74"/>
      <c r="AB199" s="74"/>
    </row>
    <row r="200" spans="1:28" ht="38.25" hidden="1" customHeight="1" x14ac:dyDescent="0.2">
      <c r="A200" s="14" t="s">
        <v>114</v>
      </c>
      <c r="B200" s="20" t="s">
        <v>145</v>
      </c>
      <c r="C200" s="15" t="s">
        <v>130</v>
      </c>
      <c r="D200" s="72"/>
      <c r="E200" s="72">
        <v>28884.799999999999</v>
      </c>
      <c r="F200" s="74"/>
      <c r="G200" s="75">
        <f>SUM(I200+H200)</f>
        <v>20916.400000000001</v>
      </c>
      <c r="H200" s="74">
        <v>4184</v>
      </c>
      <c r="I200" s="74">
        <v>16732.400000000001</v>
      </c>
      <c r="J200" s="75">
        <f t="shared" si="47"/>
        <v>26655</v>
      </c>
      <c r="K200" s="74">
        <v>8543</v>
      </c>
      <c r="L200" s="74"/>
      <c r="M200" s="74"/>
      <c r="N200" s="74"/>
      <c r="O200" s="74"/>
      <c r="P200" s="74"/>
      <c r="Q200" s="74"/>
      <c r="R200" s="74"/>
      <c r="S200" s="74"/>
      <c r="T200" s="74">
        <v>18112</v>
      </c>
      <c r="U200" s="74"/>
      <c r="V200" s="74"/>
      <c r="W200" s="74"/>
      <c r="X200" s="74"/>
      <c r="Y200" s="74"/>
      <c r="Z200" s="75">
        <f t="shared" si="50"/>
        <v>21402</v>
      </c>
      <c r="AA200" s="117">
        <v>3290</v>
      </c>
      <c r="AB200" s="74">
        <v>18112</v>
      </c>
    </row>
    <row r="201" spans="1:28" ht="51" hidden="1" x14ac:dyDescent="0.2">
      <c r="A201" s="27" t="s">
        <v>362</v>
      </c>
      <c r="B201" s="20" t="s">
        <v>145</v>
      </c>
      <c r="C201" s="15" t="s">
        <v>130</v>
      </c>
      <c r="D201" s="72">
        <v>1669.2</v>
      </c>
      <c r="E201" s="72">
        <v>93564.5</v>
      </c>
      <c r="F201" s="74"/>
      <c r="G201" s="75">
        <f>SUM(I201+H201)</f>
        <v>0</v>
      </c>
      <c r="H201" s="74"/>
      <c r="I201" s="74"/>
      <c r="J201" s="75">
        <f>SUM(K201+T201)</f>
        <v>21330</v>
      </c>
      <c r="K201" s="74">
        <v>21330</v>
      </c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5">
        <f t="shared" si="50"/>
        <v>21330</v>
      </c>
      <c r="AA201" s="74">
        <v>21330</v>
      </c>
      <c r="AB201" s="74"/>
    </row>
    <row r="202" spans="1:28" s="48" customFormat="1" ht="25.5" hidden="1" x14ac:dyDescent="0.2">
      <c r="A202" s="45" t="s">
        <v>29</v>
      </c>
      <c r="B202" s="20" t="s">
        <v>145</v>
      </c>
      <c r="C202" s="15" t="s">
        <v>130</v>
      </c>
      <c r="D202" s="80">
        <f t="shared" ref="D202:I202" si="51">D203+D204+D205+D206+D207+D208+D209+D210+D211+D212+D213+D214</f>
        <v>0</v>
      </c>
      <c r="E202" s="80">
        <f t="shared" si="51"/>
        <v>0</v>
      </c>
      <c r="F202" s="80">
        <f t="shared" si="51"/>
        <v>0</v>
      </c>
      <c r="G202" s="81">
        <f t="shared" si="51"/>
        <v>0</v>
      </c>
      <c r="H202" s="80">
        <f t="shared" si="51"/>
        <v>0</v>
      </c>
      <c r="I202" s="80">
        <f t="shared" si="51"/>
        <v>0</v>
      </c>
      <c r="J202" s="82">
        <f>SUM(K202+T202)</f>
        <v>23983.199999999997</v>
      </c>
      <c r="K202" s="80">
        <f>K203+K204+K205+K206+K207+K208+K209+K210+K211+K212+K213+K214</f>
        <v>20167.099999999995</v>
      </c>
      <c r="L202" s="80">
        <f>L203+L204+L205+L206+L207+L208+L209+L210+L211+L212+L213+L214</f>
        <v>15035.3</v>
      </c>
      <c r="M202" s="80">
        <f>M203+M204+M205+M206+M207+M208+M209+M210+M211+M212+M213+M214</f>
        <v>142.30000000000001</v>
      </c>
      <c r="N202" s="80">
        <f>N203+N204+N205+N206+N207+N208+N209+N210+N211+N212+N213+N214</f>
        <v>100</v>
      </c>
      <c r="O202" s="80">
        <f>O203+O204+O205+O206+O207+O208+O209+O210+O211+O212+O213+O214</f>
        <v>0</v>
      </c>
      <c r="P202" s="80"/>
      <c r="Q202" s="80"/>
      <c r="R202" s="80">
        <f>R203+R204+R205+R206+R207+R208+R209+R210+R211+R212+R213+R214</f>
        <v>4889.5</v>
      </c>
      <c r="S202" s="80"/>
      <c r="T202" s="74">
        <f t="shared" si="48"/>
        <v>3816.1000000000004</v>
      </c>
      <c r="U202" s="80"/>
      <c r="V202" s="80">
        <f>SUM(V203:V215)</f>
        <v>2529.0000000000005</v>
      </c>
      <c r="W202" s="80">
        <f>SUM(W203:W215)</f>
        <v>1287.1000000000001</v>
      </c>
      <c r="X202" s="80"/>
      <c r="Y202" s="80"/>
      <c r="Z202" s="75">
        <f t="shared" si="50"/>
        <v>16316.1</v>
      </c>
      <c r="AA202" s="80">
        <f>AA203+AA204+AA205+AA206+AA207+AA208+AA209+AA210+AA211+AA212+AA213+AA214</f>
        <v>12500</v>
      </c>
      <c r="AB202" s="80">
        <f>SUM(AB203+AB204+AB205+AB206+AB208+AB209+AB210+AB211+AB212+AB213+AB214+AB215)</f>
        <v>3816.1</v>
      </c>
    </row>
    <row r="203" spans="1:28" hidden="1" outlineLevel="1" x14ac:dyDescent="0.2">
      <c r="A203" s="14" t="s">
        <v>445</v>
      </c>
      <c r="B203" s="20" t="s">
        <v>145</v>
      </c>
      <c r="C203" s="15" t="s">
        <v>130</v>
      </c>
      <c r="D203" s="72"/>
      <c r="E203" s="72"/>
      <c r="F203" s="74"/>
      <c r="G203" s="75"/>
      <c r="H203" s="74"/>
      <c r="I203" s="74"/>
      <c r="J203" s="75">
        <f t="shared" ref="J203:J215" si="52">SUM(K203+T203)</f>
        <v>3540.5</v>
      </c>
      <c r="K203" s="74">
        <f>L203+M203+N203+O203+R203</f>
        <v>2187.1</v>
      </c>
      <c r="L203" s="74">
        <v>1446.1</v>
      </c>
      <c r="M203" s="74">
        <v>5</v>
      </c>
      <c r="N203" s="74">
        <v>100</v>
      </c>
      <c r="O203" s="74"/>
      <c r="P203" s="74"/>
      <c r="Q203" s="74"/>
      <c r="R203" s="74">
        <v>636</v>
      </c>
      <c r="S203" s="74"/>
      <c r="T203" s="74">
        <f t="shared" si="48"/>
        <v>1353.4</v>
      </c>
      <c r="U203" s="74"/>
      <c r="V203" s="74">
        <v>1264.5</v>
      </c>
      <c r="W203" s="74">
        <v>88.9</v>
      </c>
      <c r="X203" s="74"/>
      <c r="Y203" s="74"/>
      <c r="Z203" s="75">
        <f t="shared" si="50"/>
        <v>2853.4</v>
      </c>
      <c r="AA203" s="74">
        <v>1500</v>
      </c>
      <c r="AB203" s="74">
        <v>1353.4</v>
      </c>
    </row>
    <row r="204" spans="1:28" hidden="1" outlineLevel="1" x14ac:dyDescent="0.2">
      <c r="A204" s="14" t="s">
        <v>446</v>
      </c>
      <c r="B204" s="20" t="s">
        <v>145</v>
      </c>
      <c r="C204" s="15" t="s">
        <v>130</v>
      </c>
      <c r="D204" s="72"/>
      <c r="E204" s="72"/>
      <c r="F204" s="74"/>
      <c r="G204" s="75"/>
      <c r="H204" s="74"/>
      <c r="I204" s="74"/>
      <c r="J204" s="75">
        <f t="shared" si="52"/>
        <v>1940.1999999999998</v>
      </c>
      <c r="K204" s="74">
        <f t="shared" ref="K204:K213" si="53">L204+M204+N204+O204+R204</f>
        <v>1829.1</v>
      </c>
      <c r="L204" s="74">
        <v>1166.0999999999999</v>
      </c>
      <c r="M204" s="74">
        <v>15</v>
      </c>
      <c r="N204" s="74"/>
      <c r="O204" s="74"/>
      <c r="P204" s="74"/>
      <c r="Q204" s="74"/>
      <c r="R204" s="74">
        <v>648</v>
      </c>
      <c r="S204" s="74"/>
      <c r="T204" s="74">
        <f t="shared" si="48"/>
        <v>111.1</v>
      </c>
      <c r="U204" s="74"/>
      <c r="V204" s="74"/>
      <c r="W204" s="74">
        <v>111.1</v>
      </c>
      <c r="X204" s="74"/>
      <c r="Y204" s="74"/>
      <c r="Z204" s="75">
        <f t="shared" si="50"/>
        <v>1061.0999999999999</v>
      </c>
      <c r="AA204" s="74">
        <v>950</v>
      </c>
      <c r="AB204" s="74">
        <v>111.1</v>
      </c>
    </row>
    <row r="205" spans="1:28" hidden="1" outlineLevel="1" x14ac:dyDescent="0.2">
      <c r="A205" s="14" t="s">
        <v>447</v>
      </c>
      <c r="B205" s="20" t="s">
        <v>145</v>
      </c>
      <c r="C205" s="15" t="s">
        <v>130</v>
      </c>
      <c r="D205" s="72"/>
      <c r="E205" s="72"/>
      <c r="F205" s="74"/>
      <c r="G205" s="75"/>
      <c r="H205" s="74"/>
      <c r="I205" s="74"/>
      <c r="J205" s="75">
        <f t="shared" si="52"/>
        <v>1610.3999999999999</v>
      </c>
      <c r="K205" s="74">
        <f t="shared" si="53"/>
        <v>1382.1</v>
      </c>
      <c r="L205" s="74">
        <v>1117.0999999999999</v>
      </c>
      <c r="M205" s="74"/>
      <c r="N205" s="74"/>
      <c r="O205" s="74"/>
      <c r="P205" s="74"/>
      <c r="Q205" s="74"/>
      <c r="R205" s="74">
        <v>265</v>
      </c>
      <c r="S205" s="74"/>
      <c r="T205" s="74">
        <f t="shared" si="48"/>
        <v>228.3</v>
      </c>
      <c r="U205" s="74"/>
      <c r="V205" s="74">
        <v>126.5</v>
      </c>
      <c r="W205" s="74">
        <v>101.8</v>
      </c>
      <c r="X205" s="74"/>
      <c r="Y205" s="74"/>
      <c r="Z205" s="75">
        <f t="shared" si="50"/>
        <v>1178.3</v>
      </c>
      <c r="AA205" s="74">
        <v>950</v>
      </c>
      <c r="AB205" s="74">
        <v>228.3</v>
      </c>
    </row>
    <row r="206" spans="1:28" hidden="1" outlineLevel="1" x14ac:dyDescent="0.2">
      <c r="A206" s="14" t="s">
        <v>448</v>
      </c>
      <c r="B206" s="20" t="s">
        <v>145</v>
      </c>
      <c r="C206" s="15" t="s">
        <v>130</v>
      </c>
      <c r="D206" s="72"/>
      <c r="E206" s="72"/>
      <c r="F206" s="74"/>
      <c r="G206" s="75"/>
      <c r="H206" s="74"/>
      <c r="I206" s="74"/>
      <c r="J206" s="75">
        <f t="shared" si="52"/>
        <v>1878.8000000000002</v>
      </c>
      <c r="K206" s="74">
        <f t="shared" si="53"/>
        <v>1527.7</v>
      </c>
      <c r="L206" s="74">
        <v>1305.2</v>
      </c>
      <c r="M206" s="74">
        <v>7.5</v>
      </c>
      <c r="N206" s="74"/>
      <c r="O206" s="74"/>
      <c r="P206" s="74"/>
      <c r="Q206" s="74"/>
      <c r="R206" s="74">
        <v>215</v>
      </c>
      <c r="S206" s="74"/>
      <c r="T206" s="74">
        <f t="shared" si="48"/>
        <v>351.1</v>
      </c>
      <c r="U206" s="74"/>
      <c r="V206" s="74">
        <v>252.9</v>
      </c>
      <c r="W206" s="74">
        <v>98.2</v>
      </c>
      <c r="X206" s="74"/>
      <c r="Y206" s="74"/>
      <c r="Z206" s="75">
        <f t="shared" si="50"/>
        <v>1451.1</v>
      </c>
      <c r="AA206" s="74">
        <v>1100</v>
      </c>
      <c r="AB206" s="74">
        <v>351.1</v>
      </c>
    </row>
    <row r="207" spans="1:28" hidden="1" outlineLevel="1" x14ac:dyDescent="0.2">
      <c r="A207" s="14" t="s">
        <v>449</v>
      </c>
      <c r="B207" s="20" t="s">
        <v>145</v>
      </c>
      <c r="C207" s="15" t="s">
        <v>130</v>
      </c>
      <c r="D207" s="72"/>
      <c r="E207" s="72"/>
      <c r="F207" s="74"/>
      <c r="G207" s="75"/>
      <c r="H207" s="74"/>
      <c r="I207" s="74"/>
      <c r="J207" s="75">
        <f t="shared" si="52"/>
        <v>0</v>
      </c>
      <c r="K207" s="74">
        <f t="shared" si="53"/>
        <v>0</v>
      </c>
      <c r="L207" s="74">
        <v>0</v>
      </c>
      <c r="M207" s="74"/>
      <c r="N207" s="74"/>
      <c r="O207" s="74"/>
      <c r="P207" s="74"/>
      <c r="Q207" s="74"/>
      <c r="R207" s="74"/>
      <c r="S207" s="74"/>
      <c r="T207" s="74">
        <f t="shared" si="48"/>
        <v>0</v>
      </c>
      <c r="U207" s="74"/>
      <c r="V207" s="74"/>
      <c r="W207" s="74"/>
      <c r="X207" s="74"/>
      <c r="Y207" s="74"/>
      <c r="Z207" s="75">
        <f t="shared" si="50"/>
        <v>50</v>
      </c>
      <c r="AA207" s="74">
        <v>50</v>
      </c>
      <c r="AB207" s="74"/>
    </row>
    <row r="208" spans="1:28" hidden="1" outlineLevel="1" x14ac:dyDescent="0.2">
      <c r="A208" s="14" t="s">
        <v>450</v>
      </c>
      <c r="B208" s="20" t="s">
        <v>145</v>
      </c>
      <c r="C208" s="15" t="s">
        <v>130</v>
      </c>
      <c r="D208" s="72"/>
      <c r="E208" s="72"/>
      <c r="F208" s="74"/>
      <c r="G208" s="75"/>
      <c r="H208" s="74"/>
      <c r="I208" s="74"/>
      <c r="J208" s="75">
        <f t="shared" si="52"/>
        <v>3759.4</v>
      </c>
      <c r="K208" s="74">
        <f t="shared" si="53"/>
        <v>3036.4</v>
      </c>
      <c r="L208" s="74">
        <v>2715.4</v>
      </c>
      <c r="M208" s="74">
        <v>12</v>
      </c>
      <c r="N208" s="74"/>
      <c r="O208" s="74"/>
      <c r="P208" s="74"/>
      <c r="Q208" s="74"/>
      <c r="R208" s="74">
        <v>309</v>
      </c>
      <c r="S208" s="74"/>
      <c r="T208" s="74">
        <f t="shared" si="48"/>
        <v>723</v>
      </c>
      <c r="U208" s="74"/>
      <c r="V208" s="74">
        <v>505.8</v>
      </c>
      <c r="W208" s="74">
        <v>217.2</v>
      </c>
      <c r="X208" s="74"/>
      <c r="Y208" s="74"/>
      <c r="Z208" s="75">
        <f t="shared" si="50"/>
        <v>2923</v>
      </c>
      <c r="AA208" s="74">
        <v>2200</v>
      </c>
      <c r="AB208" s="74">
        <v>723</v>
      </c>
    </row>
    <row r="209" spans="1:28" hidden="1" outlineLevel="1" x14ac:dyDescent="0.2">
      <c r="A209" s="14" t="s">
        <v>451</v>
      </c>
      <c r="B209" s="20" t="s">
        <v>145</v>
      </c>
      <c r="C209" s="15" t="s">
        <v>130</v>
      </c>
      <c r="D209" s="72"/>
      <c r="E209" s="72"/>
      <c r="F209" s="74"/>
      <c r="G209" s="75"/>
      <c r="H209" s="74"/>
      <c r="I209" s="74"/>
      <c r="J209" s="75">
        <f t="shared" si="52"/>
        <v>2173.2999999999997</v>
      </c>
      <c r="K209" s="74">
        <f t="shared" si="53"/>
        <v>2064.6999999999998</v>
      </c>
      <c r="L209" s="74">
        <v>878.2</v>
      </c>
      <c r="M209" s="74">
        <v>10</v>
      </c>
      <c r="N209" s="74"/>
      <c r="O209" s="74"/>
      <c r="P209" s="74"/>
      <c r="Q209" s="74"/>
      <c r="R209" s="74">
        <v>1176.5</v>
      </c>
      <c r="S209" s="74"/>
      <c r="T209" s="74">
        <f t="shared" si="48"/>
        <v>108.6</v>
      </c>
      <c r="U209" s="74"/>
      <c r="V209" s="74"/>
      <c r="W209" s="74">
        <v>108.6</v>
      </c>
      <c r="X209" s="74"/>
      <c r="Y209" s="74"/>
      <c r="Z209" s="75">
        <f t="shared" si="50"/>
        <v>808.6</v>
      </c>
      <c r="AA209" s="74">
        <v>700</v>
      </c>
      <c r="AB209" s="74">
        <v>108.6</v>
      </c>
    </row>
    <row r="210" spans="1:28" hidden="1" outlineLevel="1" x14ac:dyDescent="0.2">
      <c r="A210" s="14" t="s">
        <v>452</v>
      </c>
      <c r="B210" s="20" t="s">
        <v>145</v>
      </c>
      <c r="C210" s="15" t="s">
        <v>130</v>
      </c>
      <c r="D210" s="72"/>
      <c r="E210" s="72"/>
      <c r="F210" s="74"/>
      <c r="G210" s="75"/>
      <c r="H210" s="74"/>
      <c r="I210" s="74"/>
      <c r="J210" s="75">
        <f t="shared" si="52"/>
        <v>1709.4</v>
      </c>
      <c r="K210" s="74">
        <f t="shared" si="53"/>
        <v>1445.4</v>
      </c>
      <c r="L210" s="74">
        <v>1150.4000000000001</v>
      </c>
      <c r="M210" s="74"/>
      <c r="N210" s="74"/>
      <c r="O210" s="74"/>
      <c r="P210" s="74"/>
      <c r="Q210" s="74"/>
      <c r="R210" s="74">
        <v>295</v>
      </c>
      <c r="S210" s="74"/>
      <c r="T210" s="74">
        <f t="shared" si="48"/>
        <v>264</v>
      </c>
      <c r="U210" s="74"/>
      <c r="V210" s="74">
        <v>126.5</v>
      </c>
      <c r="W210" s="74">
        <v>137.5</v>
      </c>
      <c r="X210" s="74"/>
      <c r="Y210" s="74"/>
      <c r="Z210" s="75">
        <f t="shared" si="50"/>
        <v>1214</v>
      </c>
      <c r="AA210" s="74">
        <v>950</v>
      </c>
      <c r="AB210" s="74">
        <v>264</v>
      </c>
    </row>
    <row r="211" spans="1:28" hidden="1" outlineLevel="1" x14ac:dyDescent="0.2">
      <c r="A211" s="14" t="s">
        <v>453</v>
      </c>
      <c r="B211" s="20" t="s">
        <v>145</v>
      </c>
      <c r="C211" s="15" t="s">
        <v>130</v>
      </c>
      <c r="D211" s="72"/>
      <c r="E211" s="72"/>
      <c r="F211" s="74"/>
      <c r="G211" s="75"/>
      <c r="H211" s="74"/>
      <c r="I211" s="74"/>
      <c r="J211" s="75">
        <f t="shared" si="52"/>
        <v>2525.1999999999998</v>
      </c>
      <c r="K211" s="74">
        <f t="shared" si="53"/>
        <v>2287.6999999999998</v>
      </c>
      <c r="L211" s="74">
        <v>1712.7</v>
      </c>
      <c r="M211" s="74"/>
      <c r="N211" s="74"/>
      <c r="O211" s="74"/>
      <c r="P211" s="74"/>
      <c r="Q211" s="74"/>
      <c r="R211" s="74">
        <v>575</v>
      </c>
      <c r="S211" s="74"/>
      <c r="T211" s="74">
        <f t="shared" si="48"/>
        <v>237.5</v>
      </c>
      <c r="U211" s="74"/>
      <c r="V211" s="74">
        <v>126.4</v>
      </c>
      <c r="W211" s="74">
        <v>111.1</v>
      </c>
      <c r="X211" s="74"/>
      <c r="Y211" s="74"/>
      <c r="Z211" s="75">
        <f t="shared" si="50"/>
        <v>1437.5</v>
      </c>
      <c r="AA211" s="74">
        <v>1200</v>
      </c>
      <c r="AB211" s="74">
        <v>237.5</v>
      </c>
    </row>
    <row r="212" spans="1:28" hidden="1" outlineLevel="1" x14ac:dyDescent="0.2">
      <c r="A212" s="14" t="s">
        <v>454</v>
      </c>
      <c r="B212" s="20" t="s">
        <v>145</v>
      </c>
      <c r="C212" s="15" t="s">
        <v>130</v>
      </c>
      <c r="D212" s="72"/>
      <c r="E212" s="72"/>
      <c r="F212" s="74"/>
      <c r="G212" s="75"/>
      <c r="H212" s="74"/>
      <c r="I212" s="74"/>
      <c r="J212" s="75">
        <f t="shared" si="52"/>
        <v>1439.1</v>
      </c>
      <c r="K212" s="74">
        <f t="shared" si="53"/>
        <v>1383.3</v>
      </c>
      <c r="L212" s="74">
        <v>1043.3</v>
      </c>
      <c r="M212" s="74">
        <v>75</v>
      </c>
      <c r="N212" s="74"/>
      <c r="O212" s="74"/>
      <c r="P212" s="74"/>
      <c r="Q212" s="74"/>
      <c r="R212" s="74">
        <v>265</v>
      </c>
      <c r="S212" s="74"/>
      <c r="T212" s="74">
        <f t="shared" si="48"/>
        <v>55.8</v>
      </c>
      <c r="U212" s="74"/>
      <c r="V212" s="74"/>
      <c r="W212" s="74">
        <v>55.8</v>
      </c>
      <c r="X212" s="74"/>
      <c r="Y212" s="74"/>
      <c r="Z212" s="75">
        <f t="shared" si="50"/>
        <v>955.8</v>
      </c>
      <c r="AA212" s="74">
        <v>900</v>
      </c>
      <c r="AB212" s="74">
        <v>55.8</v>
      </c>
    </row>
    <row r="213" spans="1:28" hidden="1" outlineLevel="1" x14ac:dyDescent="0.2">
      <c r="A213" s="14" t="s">
        <v>455</v>
      </c>
      <c r="B213" s="20" t="s">
        <v>145</v>
      </c>
      <c r="C213" s="15" t="s">
        <v>130</v>
      </c>
      <c r="D213" s="72"/>
      <c r="E213" s="72"/>
      <c r="F213" s="74"/>
      <c r="G213" s="75"/>
      <c r="H213" s="74"/>
      <c r="I213" s="74"/>
      <c r="J213" s="75">
        <f t="shared" si="52"/>
        <v>1681.5</v>
      </c>
      <c r="K213" s="74">
        <f t="shared" si="53"/>
        <v>1552.3</v>
      </c>
      <c r="L213" s="74">
        <v>1442.3</v>
      </c>
      <c r="M213" s="74">
        <v>10</v>
      </c>
      <c r="N213" s="74"/>
      <c r="O213" s="74"/>
      <c r="P213" s="74"/>
      <c r="Q213" s="74"/>
      <c r="R213" s="74">
        <v>100</v>
      </c>
      <c r="S213" s="74"/>
      <c r="T213" s="74">
        <f t="shared" si="48"/>
        <v>129.19999999999999</v>
      </c>
      <c r="U213" s="74"/>
      <c r="V213" s="74"/>
      <c r="W213" s="74">
        <v>129.19999999999999</v>
      </c>
      <c r="X213" s="74"/>
      <c r="Y213" s="74"/>
      <c r="Z213" s="75">
        <f t="shared" si="50"/>
        <v>1229.2</v>
      </c>
      <c r="AA213" s="74">
        <v>1100</v>
      </c>
      <c r="AB213" s="74">
        <v>129.19999999999999</v>
      </c>
    </row>
    <row r="214" spans="1:28" hidden="1" outlineLevel="1" x14ac:dyDescent="0.2">
      <c r="A214" s="14" t="s">
        <v>456</v>
      </c>
      <c r="B214" s="20" t="s">
        <v>145</v>
      </c>
      <c r="C214" s="15" t="s">
        <v>130</v>
      </c>
      <c r="D214" s="72"/>
      <c r="E214" s="72"/>
      <c r="F214" s="74"/>
      <c r="G214" s="75"/>
      <c r="H214" s="74"/>
      <c r="I214" s="74"/>
      <c r="J214" s="75">
        <f t="shared" si="52"/>
        <v>1599</v>
      </c>
      <c r="K214" s="74">
        <f>L214+M214+N214+O214+R214</f>
        <v>1471.3</v>
      </c>
      <c r="L214" s="74">
        <v>1058.5</v>
      </c>
      <c r="M214" s="74">
        <v>7.8</v>
      </c>
      <c r="N214" s="74"/>
      <c r="O214" s="74"/>
      <c r="P214" s="74"/>
      <c r="Q214" s="74"/>
      <c r="R214" s="74">
        <v>405</v>
      </c>
      <c r="S214" s="74"/>
      <c r="T214" s="74">
        <f t="shared" si="48"/>
        <v>127.7</v>
      </c>
      <c r="U214" s="74"/>
      <c r="V214" s="74"/>
      <c r="W214" s="74">
        <v>127.7</v>
      </c>
      <c r="X214" s="74"/>
      <c r="Y214" s="74"/>
      <c r="Z214" s="75">
        <f t="shared" si="50"/>
        <v>1027.7</v>
      </c>
      <c r="AA214" s="74">
        <v>900</v>
      </c>
      <c r="AB214" s="74">
        <v>127.7</v>
      </c>
    </row>
    <row r="215" spans="1:28" ht="25.5" hidden="1" outlineLevel="1" x14ac:dyDescent="0.2">
      <c r="A215" s="14" t="s">
        <v>97</v>
      </c>
      <c r="B215" s="20" t="s">
        <v>145</v>
      </c>
      <c r="C215" s="15" t="s">
        <v>130</v>
      </c>
      <c r="D215" s="72"/>
      <c r="E215" s="72"/>
      <c r="F215" s="74"/>
      <c r="G215" s="75"/>
      <c r="H215" s="74"/>
      <c r="I215" s="74"/>
      <c r="J215" s="75">
        <f t="shared" si="52"/>
        <v>126.4</v>
      </c>
      <c r="K215" s="74"/>
      <c r="L215" s="74"/>
      <c r="M215" s="74"/>
      <c r="N215" s="74"/>
      <c r="O215" s="74"/>
      <c r="P215" s="74"/>
      <c r="Q215" s="74"/>
      <c r="R215" s="74"/>
      <c r="S215" s="74"/>
      <c r="T215" s="74">
        <f t="shared" si="48"/>
        <v>126.4</v>
      </c>
      <c r="U215" s="74"/>
      <c r="V215" s="74">
        <v>126.4</v>
      </c>
      <c r="W215" s="74"/>
      <c r="X215" s="74"/>
      <c r="Y215" s="74"/>
      <c r="Z215" s="75">
        <f t="shared" si="50"/>
        <v>126.4</v>
      </c>
      <c r="AA215" s="74"/>
      <c r="AB215" s="74">
        <v>126.4</v>
      </c>
    </row>
    <row r="216" spans="1:28" ht="38.25" hidden="1" outlineLevel="1" x14ac:dyDescent="0.2">
      <c r="A216" s="40" t="s">
        <v>38</v>
      </c>
      <c r="B216" s="20"/>
      <c r="C216" s="15"/>
      <c r="D216" s="72"/>
      <c r="E216" s="72"/>
      <c r="F216" s="74"/>
      <c r="G216" s="75"/>
      <c r="H216" s="74"/>
      <c r="I216" s="74"/>
      <c r="J216" s="75"/>
      <c r="K216" s="74">
        <v>3028.4</v>
      </c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5"/>
      <c r="AA216" s="74">
        <v>3028.4</v>
      </c>
      <c r="AB216" s="74"/>
    </row>
    <row r="217" spans="1:28" ht="18" hidden="1" customHeight="1" x14ac:dyDescent="0.2">
      <c r="A217" s="12" t="s">
        <v>227</v>
      </c>
      <c r="B217" s="21" t="s">
        <v>145</v>
      </c>
      <c r="C217" s="13" t="s">
        <v>132</v>
      </c>
      <c r="D217" s="86">
        <f>SUM(D218+D228+D234+D242+D252+D263+D264+D260+D261+D266+D275+D279+D283)</f>
        <v>898870.3</v>
      </c>
      <c r="E217" s="86">
        <f>SUM(E218+E228+E234+E238+E242+E252+E261+E263+E264+E265)</f>
        <v>820646.2</v>
      </c>
      <c r="F217" s="86">
        <f>SUM(F218+F228+F234+F242+F252+F263+F264+F260+F261+F266+F275+F279+F283)</f>
        <v>0</v>
      </c>
      <c r="G217" s="87">
        <f>SUM(G218+G228+G234+G242+G252+G263+G264+G260+G261+G266+G275+G279+G283)</f>
        <v>917935.7</v>
      </c>
      <c r="H217" s="86">
        <f>SUM(H218+H228+H234+H242+H252+H263+H264+H260+H261+H266+H275+H279+H283)</f>
        <v>216136.59999999998</v>
      </c>
      <c r="I217" s="86">
        <f>SUM(I218+I228+I234+I242+I252+I263+I264+I260+I261+I266+I275+I279+I283)</f>
        <v>701799.1</v>
      </c>
      <c r="J217" s="87">
        <f>SUM(J218+J228+J234+J238+J242+J252+J263+J264+J260+J261+J266+J275+J279+J283)</f>
        <v>905042.50000000012</v>
      </c>
      <c r="K217" s="86">
        <f>SUM(K218+K228+K234+K238+K242+K252+K263+K264+K260+K261+K266+K275+K279+K283+K284)</f>
        <v>287004.69999999995</v>
      </c>
      <c r="L217" s="86">
        <f t="shared" ref="L217:T217" si="54">SUM(L218+L228+L234+L238+L242+L252+L263+L264+L260+L261+L266+L275+L279+L283+L284)</f>
        <v>21895.7</v>
      </c>
      <c r="M217" s="86">
        <f t="shared" si="54"/>
        <v>991.2</v>
      </c>
      <c r="N217" s="86">
        <f t="shared" si="54"/>
        <v>1500.3</v>
      </c>
      <c r="O217" s="86">
        <f t="shared" si="54"/>
        <v>2326.3000000000002</v>
      </c>
      <c r="P217" s="86">
        <f t="shared" si="54"/>
        <v>0</v>
      </c>
      <c r="Q217" s="86">
        <f t="shared" si="54"/>
        <v>0</v>
      </c>
      <c r="R217" s="86">
        <f t="shared" si="54"/>
        <v>40855.5</v>
      </c>
      <c r="S217" s="86">
        <f t="shared" si="54"/>
        <v>0</v>
      </c>
      <c r="T217" s="86">
        <f t="shared" si="54"/>
        <v>620295.80000000005</v>
      </c>
      <c r="U217" s="86">
        <f>SUM(U218+U228)</f>
        <v>617231.89999999991</v>
      </c>
      <c r="V217" s="86">
        <f>SUM(V218+V228+V234+V242+V252+V263+V264+V260+V261+V266+V275+V279+V283)</f>
        <v>0</v>
      </c>
      <c r="W217" s="86">
        <f>SUM(W218+W228+W234+W242+W252+W263+W264+W260+W261+W266+W275+W279+W283)</f>
        <v>118.9</v>
      </c>
      <c r="X217" s="86">
        <f>SUM(X218+X228+X234+X242+X252+X263+X264+X260+X261+X266+X275+X279+X283)</f>
        <v>1066</v>
      </c>
      <c r="Y217" s="86">
        <f>SUM(Y218+Y228+Y234+Y242+Y252+Y263+Y264+Y260+Y261+Y266+Y275+Y279+Y283)</f>
        <v>1879</v>
      </c>
      <c r="Z217" s="75">
        <f t="shared" si="50"/>
        <v>834518.3</v>
      </c>
      <c r="AA217" s="86">
        <f>SUM(AA218+AA228+AA234+AA238+AA242+AA252+AA263+AA264+AA260+AA261+AA266+AA275+AA279+AA283+AA284)</f>
        <v>214222.5</v>
      </c>
      <c r="AB217" s="86">
        <f>SUM(AB218+AB228+AB234+AB238+AB242+AB252+AB263+AB264+AB260+AB261+AB266+AB275+AB279+AB283+AB284)</f>
        <v>620295.80000000005</v>
      </c>
    </row>
    <row r="218" spans="1:28" s="18" customFormat="1" ht="29.25" hidden="1" customHeight="1" x14ac:dyDescent="0.2">
      <c r="A218" s="22" t="s">
        <v>363</v>
      </c>
      <c r="B218" s="46"/>
      <c r="C218" s="47"/>
      <c r="D218" s="97">
        <f t="shared" ref="D218:T218" si="55">SUM(D219+D220+D221+D222+D223+D224+D225+D226+D227)</f>
        <v>578044.6</v>
      </c>
      <c r="E218" s="97">
        <f t="shared" si="55"/>
        <v>596353.4</v>
      </c>
      <c r="F218" s="97">
        <f t="shared" si="55"/>
        <v>0</v>
      </c>
      <c r="G218" s="98">
        <f t="shared" si="55"/>
        <v>72433.799999999988</v>
      </c>
      <c r="H218" s="97">
        <f t="shared" si="55"/>
        <v>72433.799999999988</v>
      </c>
      <c r="I218" s="97">
        <f t="shared" si="55"/>
        <v>0</v>
      </c>
      <c r="J218" s="98">
        <f t="shared" si="55"/>
        <v>658381.70000000007</v>
      </c>
      <c r="K218" s="97">
        <f t="shared" si="55"/>
        <v>73453.7</v>
      </c>
      <c r="L218" s="97">
        <f t="shared" si="55"/>
        <v>0</v>
      </c>
      <c r="M218" s="97">
        <f t="shared" si="55"/>
        <v>0</v>
      </c>
      <c r="N218" s="97">
        <f t="shared" si="55"/>
        <v>0</v>
      </c>
      <c r="O218" s="97">
        <f t="shared" si="55"/>
        <v>0</v>
      </c>
      <c r="P218" s="97">
        <f t="shared" si="55"/>
        <v>0</v>
      </c>
      <c r="Q218" s="97">
        <f t="shared" si="55"/>
        <v>0</v>
      </c>
      <c r="R218" s="97">
        <f t="shared" si="55"/>
        <v>0</v>
      </c>
      <c r="S218" s="97">
        <f t="shared" si="55"/>
        <v>0</v>
      </c>
      <c r="T218" s="97">
        <f t="shared" si="55"/>
        <v>584928</v>
      </c>
      <c r="U218" s="97">
        <f>SUM(U219+U220+U221+U222+U223+U224+U225+U226+U227)</f>
        <v>582222.79999999993</v>
      </c>
      <c r="V218" s="97">
        <f>SUM(V219+V220+V221+V222+V223+V224+V225+V226+V227)</f>
        <v>0</v>
      </c>
      <c r="W218" s="97">
        <f>SUM(W219+W220+W221+W222+W223+W224+W225+W226+W227)</f>
        <v>0</v>
      </c>
      <c r="X218" s="97">
        <f>SUM(X219+X220+X221+X222+X223+X224+X225+X226+X227)</f>
        <v>826.2</v>
      </c>
      <c r="Y218" s="97">
        <f>SUM(Y219+Y220+Y221+Y222+Y223+Y224+Y225+Y226+Y227)</f>
        <v>1879</v>
      </c>
      <c r="Z218" s="75">
        <f t="shared" si="50"/>
        <v>645709.30000000005</v>
      </c>
      <c r="AA218" s="97">
        <f>SUM(AA219+AA220+AA221+AA222+AA223+AA224+AA225+AA226+AA227)</f>
        <v>60781.3</v>
      </c>
      <c r="AB218" s="97">
        <f>SUM(AB219+AB220+AB221+AB222+AB223+AB224+AB225+AB226+AB227)</f>
        <v>584928</v>
      </c>
    </row>
    <row r="219" spans="1:28" hidden="1" x14ac:dyDescent="0.2">
      <c r="A219" s="14" t="s">
        <v>431</v>
      </c>
      <c r="B219" s="20" t="s">
        <v>145</v>
      </c>
      <c r="C219" s="20" t="s">
        <v>132</v>
      </c>
      <c r="D219" s="76">
        <v>92665.600000000006</v>
      </c>
      <c r="E219" s="76">
        <v>90798</v>
      </c>
      <c r="F219" s="74"/>
      <c r="G219" s="75">
        <f t="shared" ref="G219:G306" si="56">SUM(I219+H219)</f>
        <v>11379.7</v>
      </c>
      <c r="H219" s="74">
        <v>11379.7</v>
      </c>
      <c r="I219" s="74"/>
      <c r="J219" s="75">
        <f t="shared" ref="J219:J227" si="57">SUM(K219+T219)</f>
        <v>97019.6</v>
      </c>
      <c r="K219" s="74">
        <v>9416</v>
      </c>
      <c r="L219" s="74"/>
      <c r="M219" s="74"/>
      <c r="N219" s="74"/>
      <c r="O219" s="74"/>
      <c r="P219" s="74"/>
      <c r="Q219" s="74"/>
      <c r="R219" s="74"/>
      <c r="S219" s="74"/>
      <c r="T219" s="74">
        <f t="shared" si="48"/>
        <v>87603.6</v>
      </c>
      <c r="U219" s="74">
        <v>87117.8</v>
      </c>
      <c r="V219" s="74"/>
      <c r="W219" s="74"/>
      <c r="X219" s="74">
        <v>240</v>
      </c>
      <c r="Y219" s="74">
        <v>245.8</v>
      </c>
      <c r="Z219" s="75">
        <f t="shared" si="50"/>
        <v>97019.6</v>
      </c>
      <c r="AA219" s="74">
        <v>9416</v>
      </c>
      <c r="AB219" s="74">
        <v>87603.6</v>
      </c>
    </row>
    <row r="220" spans="1:28" hidden="1" x14ac:dyDescent="0.2">
      <c r="A220" s="14" t="s">
        <v>432</v>
      </c>
      <c r="B220" s="20" t="s">
        <v>145</v>
      </c>
      <c r="C220" s="20" t="s">
        <v>132</v>
      </c>
      <c r="D220" s="76">
        <v>59612.800000000003</v>
      </c>
      <c r="E220" s="76">
        <v>59002.1</v>
      </c>
      <c r="F220" s="74"/>
      <c r="G220" s="75">
        <f t="shared" si="56"/>
        <v>5280.4</v>
      </c>
      <c r="H220" s="74">
        <v>5280.4</v>
      </c>
      <c r="I220" s="74"/>
      <c r="J220" s="75">
        <f t="shared" si="57"/>
        <v>69238.3</v>
      </c>
      <c r="K220" s="74">
        <v>4516.8</v>
      </c>
      <c r="L220" s="74"/>
      <c r="M220" s="74"/>
      <c r="N220" s="74"/>
      <c r="O220" s="74"/>
      <c r="P220" s="74"/>
      <c r="Q220" s="74"/>
      <c r="R220" s="74"/>
      <c r="S220" s="74"/>
      <c r="T220" s="74">
        <f t="shared" si="48"/>
        <v>64721.5</v>
      </c>
      <c r="U220" s="74">
        <v>64419</v>
      </c>
      <c r="V220" s="74"/>
      <c r="W220" s="74"/>
      <c r="X220" s="74">
        <v>83.7</v>
      </c>
      <c r="Y220" s="74">
        <v>218.8</v>
      </c>
      <c r="Z220" s="75">
        <f t="shared" si="50"/>
        <v>69238.3</v>
      </c>
      <c r="AA220" s="74">
        <v>4516.8</v>
      </c>
      <c r="AB220" s="74">
        <v>64721.5</v>
      </c>
    </row>
    <row r="221" spans="1:28" hidden="1" x14ac:dyDescent="0.2">
      <c r="A221" s="14" t="s">
        <v>433</v>
      </c>
      <c r="B221" s="20" t="s">
        <v>145</v>
      </c>
      <c r="C221" s="20" t="s">
        <v>132</v>
      </c>
      <c r="D221" s="76">
        <v>75666</v>
      </c>
      <c r="E221" s="76">
        <v>79910.600000000006</v>
      </c>
      <c r="F221" s="74"/>
      <c r="G221" s="75">
        <f t="shared" si="56"/>
        <v>7103.7</v>
      </c>
      <c r="H221" s="74">
        <v>7103.7</v>
      </c>
      <c r="I221" s="74"/>
      <c r="J221" s="75">
        <f t="shared" si="57"/>
        <v>83234.000000000015</v>
      </c>
      <c r="K221" s="74">
        <v>4832.3</v>
      </c>
      <c r="L221" s="74"/>
      <c r="M221" s="74"/>
      <c r="N221" s="74"/>
      <c r="O221" s="74"/>
      <c r="P221" s="74"/>
      <c r="Q221" s="74"/>
      <c r="R221" s="74"/>
      <c r="S221" s="74"/>
      <c r="T221" s="74">
        <f t="shared" si="48"/>
        <v>78401.700000000012</v>
      </c>
      <c r="U221" s="74">
        <v>78118.100000000006</v>
      </c>
      <c r="V221" s="74"/>
      <c r="W221" s="74"/>
      <c r="X221" s="74">
        <v>83.8</v>
      </c>
      <c r="Y221" s="74">
        <v>199.8</v>
      </c>
      <c r="Z221" s="75">
        <f t="shared" si="50"/>
        <v>83234</v>
      </c>
      <c r="AA221" s="74">
        <v>4832.3</v>
      </c>
      <c r="AB221" s="74">
        <v>78401.7</v>
      </c>
    </row>
    <row r="222" spans="1:28" hidden="1" x14ac:dyDescent="0.2">
      <c r="A222" s="14" t="s">
        <v>434</v>
      </c>
      <c r="B222" s="20" t="s">
        <v>145</v>
      </c>
      <c r="C222" s="20" t="s">
        <v>132</v>
      </c>
      <c r="D222" s="76">
        <v>162678.6</v>
      </c>
      <c r="E222" s="76">
        <v>146015</v>
      </c>
      <c r="F222" s="74"/>
      <c r="G222" s="75">
        <f t="shared" si="56"/>
        <v>17454.8</v>
      </c>
      <c r="H222" s="74">
        <v>17454.8</v>
      </c>
      <c r="I222" s="74"/>
      <c r="J222" s="75">
        <f t="shared" si="57"/>
        <v>161614.29999999999</v>
      </c>
      <c r="K222" s="74">
        <v>29486.5</v>
      </c>
      <c r="L222" s="74"/>
      <c r="M222" s="74"/>
      <c r="N222" s="74"/>
      <c r="O222" s="74"/>
      <c r="P222" s="74"/>
      <c r="Q222" s="74"/>
      <c r="R222" s="74"/>
      <c r="S222" s="74"/>
      <c r="T222" s="74">
        <f t="shared" si="48"/>
        <v>132127.79999999999</v>
      </c>
      <c r="U222" s="74">
        <v>131735.29999999999</v>
      </c>
      <c r="V222" s="74"/>
      <c r="W222" s="74"/>
      <c r="X222" s="74">
        <v>83.7</v>
      </c>
      <c r="Y222" s="74">
        <v>308.8</v>
      </c>
      <c r="Z222" s="75">
        <f t="shared" si="50"/>
        <v>149041.9</v>
      </c>
      <c r="AA222" s="74">
        <v>16914.099999999999</v>
      </c>
      <c r="AB222" s="74">
        <v>132127.79999999999</v>
      </c>
    </row>
    <row r="223" spans="1:28" hidden="1" x14ac:dyDescent="0.2">
      <c r="A223" s="14" t="s">
        <v>435</v>
      </c>
      <c r="B223" s="20" t="s">
        <v>145</v>
      </c>
      <c r="C223" s="20" t="s">
        <v>132</v>
      </c>
      <c r="D223" s="76">
        <v>66550.600000000006</v>
      </c>
      <c r="E223" s="76">
        <v>63766</v>
      </c>
      <c r="F223" s="74"/>
      <c r="G223" s="75">
        <f t="shared" si="56"/>
        <v>6768.6</v>
      </c>
      <c r="H223" s="74">
        <v>6768.6</v>
      </c>
      <c r="I223" s="74"/>
      <c r="J223" s="75">
        <f t="shared" si="57"/>
        <v>74890.100000000006</v>
      </c>
      <c r="K223" s="74">
        <v>5251.9</v>
      </c>
      <c r="L223" s="74"/>
      <c r="M223" s="74"/>
      <c r="N223" s="74"/>
      <c r="O223" s="74"/>
      <c r="P223" s="74"/>
      <c r="Q223" s="74"/>
      <c r="R223" s="74"/>
      <c r="S223" s="74"/>
      <c r="T223" s="74">
        <f t="shared" si="48"/>
        <v>69638.200000000012</v>
      </c>
      <c r="U223" s="74">
        <v>69286.100000000006</v>
      </c>
      <c r="V223" s="74"/>
      <c r="W223" s="74"/>
      <c r="X223" s="74">
        <v>83.8</v>
      </c>
      <c r="Y223" s="74">
        <v>268.3</v>
      </c>
      <c r="Z223" s="75">
        <f t="shared" si="50"/>
        <v>74890.099999999991</v>
      </c>
      <c r="AA223" s="74">
        <v>5251.9</v>
      </c>
      <c r="AB223" s="74">
        <v>69638.2</v>
      </c>
    </row>
    <row r="224" spans="1:28" hidden="1" x14ac:dyDescent="0.2">
      <c r="A224" s="14" t="s">
        <v>436</v>
      </c>
      <c r="B224" s="20" t="s">
        <v>145</v>
      </c>
      <c r="C224" s="20" t="s">
        <v>132</v>
      </c>
      <c r="D224" s="76">
        <v>40864.400000000001</v>
      </c>
      <c r="E224" s="76">
        <v>39766.6</v>
      </c>
      <c r="F224" s="74"/>
      <c r="G224" s="75">
        <f t="shared" si="56"/>
        <v>7359.7</v>
      </c>
      <c r="H224" s="74">
        <v>7359.7</v>
      </c>
      <c r="I224" s="74"/>
      <c r="J224" s="75">
        <f t="shared" si="57"/>
        <v>37963.4</v>
      </c>
      <c r="K224" s="74">
        <v>6727.3</v>
      </c>
      <c r="L224" s="74"/>
      <c r="M224" s="74"/>
      <c r="N224" s="74"/>
      <c r="O224" s="74"/>
      <c r="P224" s="74"/>
      <c r="Q224" s="74"/>
      <c r="R224" s="74"/>
      <c r="S224" s="74"/>
      <c r="T224" s="74">
        <f t="shared" si="48"/>
        <v>31236.100000000002</v>
      </c>
      <c r="U224" s="74">
        <v>30948.400000000001</v>
      </c>
      <c r="V224" s="74"/>
      <c r="W224" s="74"/>
      <c r="X224" s="74">
        <v>83.7</v>
      </c>
      <c r="Y224" s="74">
        <v>204</v>
      </c>
      <c r="Z224" s="75">
        <f t="shared" si="50"/>
        <v>37963.4</v>
      </c>
      <c r="AA224" s="74">
        <v>6727.3</v>
      </c>
      <c r="AB224" s="74">
        <v>31236.1</v>
      </c>
    </row>
    <row r="225" spans="1:28" hidden="1" x14ac:dyDescent="0.2">
      <c r="A225" s="14" t="s">
        <v>437</v>
      </c>
      <c r="B225" s="20" t="s">
        <v>145</v>
      </c>
      <c r="C225" s="20" t="s">
        <v>132</v>
      </c>
      <c r="D225" s="76">
        <v>40810.800000000003</v>
      </c>
      <c r="E225" s="76">
        <v>40361.5</v>
      </c>
      <c r="F225" s="74"/>
      <c r="G225" s="75">
        <f t="shared" si="56"/>
        <v>4620.7</v>
      </c>
      <c r="H225" s="74">
        <v>4620.7</v>
      </c>
      <c r="I225" s="74"/>
      <c r="J225" s="75">
        <f t="shared" si="57"/>
        <v>46096.399999999994</v>
      </c>
      <c r="K225" s="74">
        <v>3502.2</v>
      </c>
      <c r="L225" s="74"/>
      <c r="M225" s="74"/>
      <c r="N225" s="74"/>
      <c r="O225" s="74"/>
      <c r="P225" s="74"/>
      <c r="Q225" s="74"/>
      <c r="R225" s="74"/>
      <c r="S225" s="74"/>
      <c r="T225" s="74">
        <f t="shared" si="48"/>
        <v>42594.2</v>
      </c>
      <c r="U225" s="74">
        <v>42297.2</v>
      </c>
      <c r="V225" s="74"/>
      <c r="W225" s="74"/>
      <c r="X225" s="74">
        <v>83.7</v>
      </c>
      <c r="Y225" s="74">
        <v>213.3</v>
      </c>
      <c r="Z225" s="75">
        <f t="shared" si="50"/>
        <v>46096.399999999994</v>
      </c>
      <c r="AA225" s="74">
        <v>3502.2</v>
      </c>
      <c r="AB225" s="74">
        <v>42594.2</v>
      </c>
    </row>
    <row r="226" spans="1:28" ht="15" hidden="1" customHeight="1" x14ac:dyDescent="0.2">
      <c r="A226" s="14" t="s">
        <v>365</v>
      </c>
      <c r="B226" s="20" t="s">
        <v>145</v>
      </c>
      <c r="C226" s="20" t="s">
        <v>132</v>
      </c>
      <c r="D226" s="76">
        <v>24356.1</v>
      </c>
      <c r="E226" s="76">
        <v>76733.600000000006</v>
      </c>
      <c r="F226" s="74"/>
      <c r="G226" s="75">
        <f t="shared" si="56"/>
        <v>12466.2</v>
      </c>
      <c r="H226" s="74">
        <v>12466.2</v>
      </c>
      <c r="I226" s="74"/>
      <c r="J226" s="75">
        <f t="shared" si="57"/>
        <v>88325.599999999991</v>
      </c>
      <c r="K226" s="117">
        <v>9720.7000000000007</v>
      </c>
      <c r="L226" s="74"/>
      <c r="M226" s="74"/>
      <c r="N226" s="74"/>
      <c r="O226" s="74"/>
      <c r="P226" s="74"/>
      <c r="Q226" s="74"/>
      <c r="R226" s="74"/>
      <c r="S226" s="74"/>
      <c r="T226" s="74">
        <f t="shared" si="48"/>
        <v>78604.899999999994</v>
      </c>
      <c r="U226" s="74">
        <v>78300.899999999994</v>
      </c>
      <c r="V226" s="74"/>
      <c r="W226" s="74"/>
      <c r="X226" s="74">
        <v>83.8</v>
      </c>
      <c r="Y226" s="74">
        <v>220.2</v>
      </c>
      <c r="Z226" s="75">
        <f t="shared" si="50"/>
        <v>88225.599999999991</v>
      </c>
      <c r="AA226" s="117">
        <v>9620.7000000000007</v>
      </c>
      <c r="AB226" s="74">
        <v>78604.899999999994</v>
      </c>
    </row>
    <row r="227" spans="1:28" ht="15" hidden="1" customHeight="1" x14ac:dyDescent="0.2">
      <c r="A227" s="14" t="s">
        <v>439</v>
      </c>
      <c r="B227" s="20" t="s">
        <v>145</v>
      </c>
      <c r="C227" s="20" t="s">
        <v>132</v>
      </c>
      <c r="D227" s="76">
        <v>14839.7</v>
      </c>
      <c r="E227" s="76"/>
      <c r="F227" s="74"/>
      <c r="G227" s="75">
        <f t="shared" si="56"/>
        <v>0</v>
      </c>
      <c r="H227" s="74"/>
      <c r="I227" s="74"/>
      <c r="J227" s="75">
        <f t="shared" si="57"/>
        <v>0</v>
      </c>
      <c r="K227" s="74"/>
      <c r="L227" s="74"/>
      <c r="M227" s="74"/>
      <c r="N227" s="74"/>
      <c r="O227" s="74"/>
      <c r="P227" s="74"/>
      <c r="Q227" s="74"/>
      <c r="R227" s="74"/>
      <c r="S227" s="74"/>
      <c r="T227" s="74">
        <f t="shared" si="48"/>
        <v>0</v>
      </c>
      <c r="U227" s="74"/>
      <c r="V227" s="74"/>
      <c r="W227" s="74"/>
      <c r="X227" s="74"/>
      <c r="Y227" s="74"/>
      <c r="Z227" s="75">
        <f t="shared" si="50"/>
        <v>0</v>
      </c>
      <c r="AA227" s="74"/>
      <c r="AB227" s="74"/>
    </row>
    <row r="228" spans="1:28" s="18" customFormat="1" ht="25.5" hidden="1" customHeight="1" x14ac:dyDescent="0.2">
      <c r="A228" s="41" t="s">
        <v>18</v>
      </c>
      <c r="B228" s="28" t="s">
        <v>145</v>
      </c>
      <c r="C228" s="28" t="s">
        <v>132</v>
      </c>
      <c r="D228" s="97">
        <f>SUM(D229+D230+D232+D233)</f>
        <v>4829.1000000000004</v>
      </c>
      <c r="E228" s="97">
        <f>SUM(E229:E230)</f>
        <v>63961.8</v>
      </c>
      <c r="F228" s="97">
        <f>SUM(F229+F230+F232+F233)</f>
        <v>0</v>
      </c>
      <c r="G228" s="75">
        <f t="shared" si="56"/>
        <v>582834.1</v>
      </c>
      <c r="H228" s="97">
        <f>SUM(H229+H230+H232+H233)</f>
        <v>0</v>
      </c>
      <c r="I228" s="97">
        <f>SUM(I229+I230+I232+I233+I231)</f>
        <v>582834.1</v>
      </c>
      <c r="J228" s="98">
        <f>SUM(J229+J230+J232+J233)</f>
        <v>35248.9</v>
      </c>
      <c r="K228" s="97">
        <f>SUM(K229+K230+K232+K233)</f>
        <v>0</v>
      </c>
      <c r="L228" s="97"/>
      <c r="M228" s="97"/>
      <c r="N228" s="97"/>
      <c r="O228" s="97"/>
      <c r="P228" s="97"/>
      <c r="Q228" s="97"/>
      <c r="R228" s="97"/>
      <c r="S228" s="97"/>
      <c r="T228" s="74">
        <f>SUM(T229+T230+T231+T232+T233)</f>
        <v>35248.9</v>
      </c>
      <c r="U228" s="97">
        <f>SUM(U229:U233)</f>
        <v>35009.1</v>
      </c>
      <c r="V228" s="97">
        <f>SUM(V229:V233)</f>
        <v>0</v>
      </c>
      <c r="W228" s="97">
        <f>SUM(W229:W233)</f>
        <v>0</v>
      </c>
      <c r="X228" s="97">
        <f>SUM(X229:X233)</f>
        <v>239.8</v>
      </c>
      <c r="Y228" s="97"/>
      <c r="Z228" s="75">
        <f t="shared" si="50"/>
        <v>35248.9</v>
      </c>
      <c r="AA228" s="119"/>
      <c r="AB228" s="74">
        <f>SUM(AB229+AB230+AB231+AB232+AB233)</f>
        <v>35248.9</v>
      </c>
    </row>
    <row r="229" spans="1:28" ht="28.5" hidden="1" customHeight="1" x14ac:dyDescent="0.2">
      <c r="A229" s="14" t="s">
        <v>228</v>
      </c>
      <c r="B229" s="20" t="s">
        <v>145</v>
      </c>
      <c r="C229" s="20" t="s">
        <v>132</v>
      </c>
      <c r="D229" s="76">
        <v>4829.1000000000004</v>
      </c>
      <c r="E229" s="76">
        <v>63217.8</v>
      </c>
      <c r="F229" s="74"/>
      <c r="G229" s="75">
        <f t="shared" si="56"/>
        <v>541346</v>
      </c>
      <c r="H229" s="74"/>
      <c r="I229" s="74">
        <v>541346</v>
      </c>
      <c r="J229" s="75">
        <f>SUM(K229+T229)</f>
        <v>33912.199999999997</v>
      </c>
      <c r="K229" s="74"/>
      <c r="L229" s="74"/>
      <c r="M229" s="74"/>
      <c r="N229" s="74"/>
      <c r="O229" s="74"/>
      <c r="P229" s="74"/>
      <c r="Q229" s="74"/>
      <c r="R229" s="74"/>
      <c r="S229" s="74"/>
      <c r="T229" s="74">
        <f t="shared" si="48"/>
        <v>33912.199999999997</v>
      </c>
      <c r="U229" s="74">
        <v>33912.199999999997</v>
      </c>
      <c r="V229" s="74"/>
      <c r="W229" s="74"/>
      <c r="X229" s="74"/>
      <c r="Y229" s="74"/>
      <c r="Z229" s="75">
        <f t="shared" si="50"/>
        <v>33912.199999999997</v>
      </c>
      <c r="AA229" s="74"/>
      <c r="AB229" s="74">
        <v>33912.199999999997</v>
      </c>
    </row>
    <row r="230" spans="1:28" ht="25.5" hidden="1" x14ac:dyDescent="0.2">
      <c r="A230" s="14" t="s">
        <v>229</v>
      </c>
      <c r="B230" s="20" t="s">
        <v>145</v>
      </c>
      <c r="C230" s="20" t="s">
        <v>132</v>
      </c>
      <c r="D230" s="76"/>
      <c r="E230" s="76">
        <v>744</v>
      </c>
      <c r="F230" s="74"/>
      <c r="G230" s="75">
        <f t="shared" si="56"/>
        <v>38146</v>
      </c>
      <c r="H230" s="74"/>
      <c r="I230" s="74">
        <v>38146</v>
      </c>
      <c r="J230" s="75">
        <f>SUM(K230+T230)</f>
        <v>1096.9000000000001</v>
      </c>
      <c r="K230" s="74"/>
      <c r="L230" s="74"/>
      <c r="M230" s="74"/>
      <c r="N230" s="74"/>
      <c r="O230" s="74"/>
      <c r="P230" s="74"/>
      <c r="Q230" s="74"/>
      <c r="R230" s="74"/>
      <c r="S230" s="74"/>
      <c r="T230" s="74">
        <f t="shared" si="48"/>
        <v>1096.9000000000001</v>
      </c>
      <c r="U230" s="74">
        <v>1096.9000000000001</v>
      </c>
      <c r="V230" s="74"/>
      <c r="W230" s="74"/>
      <c r="X230" s="74"/>
      <c r="Y230" s="74"/>
      <c r="Z230" s="75">
        <f t="shared" si="50"/>
        <v>1096.9000000000001</v>
      </c>
      <c r="AA230" s="74"/>
      <c r="AB230" s="74">
        <v>1096.9000000000001</v>
      </c>
    </row>
    <row r="231" spans="1:28" hidden="1" x14ac:dyDescent="0.2">
      <c r="A231" s="40" t="s">
        <v>67</v>
      </c>
      <c r="B231" s="20" t="s">
        <v>145</v>
      </c>
      <c r="C231" s="20" t="s">
        <v>132</v>
      </c>
      <c r="D231" s="76"/>
      <c r="E231" s="76"/>
      <c r="F231" s="74"/>
      <c r="G231" s="75">
        <f t="shared" si="56"/>
        <v>124.1</v>
      </c>
      <c r="H231" s="74"/>
      <c r="I231" s="74">
        <v>124.1</v>
      </c>
      <c r="J231" s="75"/>
      <c r="K231" s="74"/>
      <c r="L231" s="74"/>
      <c r="M231" s="74"/>
      <c r="N231" s="74"/>
      <c r="O231" s="74"/>
      <c r="P231" s="74"/>
      <c r="Q231" s="74"/>
      <c r="R231" s="74"/>
      <c r="S231" s="74"/>
      <c r="T231" s="74">
        <f t="shared" si="48"/>
        <v>0</v>
      </c>
      <c r="U231" s="74"/>
      <c r="V231" s="74"/>
      <c r="W231" s="74"/>
      <c r="X231" s="74"/>
      <c r="Y231" s="74"/>
      <c r="Z231" s="75">
        <f t="shared" si="50"/>
        <v>0</v>
      </c>
      <c r="AA231" s="74"/>
      <c r="AB231" s="74"/>
    </row>
    <row r="232" spans="1:28" ht="25.5" hidden="1" x14ac:dyDescent="0.2">
      <c r="A232" s="14" t="s">
        <v>230</v>
      </c>
      <c r="B232" s="20" t="s">
        <v>145</v>
      </c>
      <c r="C232" s="20" t="s">
        <v>132</v>
      </c>
      <c r="D232" s="76"/>
      <c r="E232" s="76"/>
      <c r="F232" s="74"/>
      <c r="G232" s="75">
        <f t="shared" si="56"/>
        <v>1083</v>
      </c>
      <c r="H232" s="74"/>
      <c r="I232" s="74">
        <v>1083</v>
      </c>
      <c r="J232" s="75">
        <f>SUM(K232+T232)</f>
        <v>239.8</v>
      </c>
      <c r="K232" s="74"/>
      <c r="L232" s="74"/>
      <c r="M232" s="74"/>
      <c r="N232" s="74"/>
      <c r="O232" s="74"/>
      <c r="P232" s="74"/>
      <c r="Q232" s="74"/>
      <c r="R232" s="74"/>
      <c r="S232" s="74"/>
      <c r="T232" s="74">
        <f t="shared" si="48"/>
        <v>239.8</v>
      </c>
      <c r="U232" s="74"/>
      <c r="V232" s="74"/>
      <c r="W232" s="74"/>
      <c r="X232" s="74">
        <v>239.8</v>
      </c>
      <c r="Y232" s="74"/>
      <c r="Z232" s="75">
        <f t="shared" si="50"/>
        <v>239.8</v>
      </c>
      <c r="AA232" s="74"/>
      <c r="AB232" s="74">
        <v>239.8</v>
      </c>
    </row>
    <row r="233" spans="1:28" ht="26.25" hidden="1" x14ac:dyDescent="0.25">
      <c r="A233" s="14" t="s">
        <v>231</v>
      </c>
      <c r="B233" s="20" t="s">
        <v>145</v>
      </c>
      <c r="C233" s="20" t="s">
        <v>132</v>
      </c>
      <c r="D233" s="76"/>
      <c r="E233" s="76"/>
      <c r="F233" s="74"/>
      <c r="G233" s="75">
        <f t="shared" si="56"/>
        <v>2135</v>
      </c>
      <c r="H233" s="74"/>
      <c r="I233" s="74">
        <v>2135</v>
      </c>
      <c r="J233" s="75">
        <f>SUM(K233+T233)</f>
        <v>0</v>
      </c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145"/>
      <c r="V233"/>
      <c r="W233" s="74"/>
      <c r="X233" s="74"/>
      <c r="Y233" s="74"/>
      <c r="Z233" s="75">
        <f t="shared" si="50"/>
        <v>0</v>
      </c>
      <c r="AA233" s="74"/>
      <c r="AB233" s="74"/>
    </row>
    <row r="234" spans="1:28" s="18" customFormat="1" ht="27" hidden="1" customHeight="1" x14ac:dyDescent="0.25">
      <c r="A234" s="41" t="s">
        <v>110</v>
      </c>
      <c r="B234" s="28"/>
      <c r="C234" s="28"/>
      <c r="D234" s="97">
        <f t="shared" ref="D234:I234" si="58">SUM(D235+D236+D237+D239+D240+D241)</f>
        <v>116052.90000000001</v>
      </c>
      <c r="E234" s="97">
        <f>SUM(E235+E236+E237)</f>
        <v>93905.7</v>
      </c>
      <c r="F234" s="97">
        <f t="shared" si="58"/>
        <v>0</v>
      </c>
      <c r="G234" s="98">
        <f t="shared" si="58"/>
        <v>130358.8</v>
      </c>
      <c r="H234" s="97">
        <f t="shared" si="58"/>
        <v>130358.8</v>
      </c>
      <c r="I234" s="97">
        <f t="shared" si="58"/>
        <v>0</v>
      </c>
      <c r="J234" s="98">
        <f>SUM(J235+J236+J237)</f>
        <v>104082.5</v>
      </c>
      <c r="K234" s="97">
        <f>SUM(K235+K236+K237)</f>
        <v>104082.5</v>
      </c>
      <c r="L234" s="97"/>
      <c r="M234" s="97"/>
      <c r="N234" s="97"/>
      <c r="O234" s="97"/>
      <c r="P234" s="97"/>
      <c r="Q234" s="97"/>
      <c r="R234" s="97"/>
      <c r="S234" s="97"/>
      <c r="T234" s="74">
        <f t="shared" si="48"/>
        <v>0</v>
      </c>
      <c r="U234" s="145"/>
      <c r="V234"/>
      <c r="W234" s="97"/>
      <c r="X234" s="97"/>
      <c r="Y234" s="97"/>
      <c r="Z234" s="75">
        <f t="shared" si="50"/>
        <v>103349.9</v>
      </c>
      <c r="AA234" s="97">
        <f>SUM(AA235+AA236+AA237)</f>
        <v>103349.9</v>
      </c>
      <c r="AB234" s="97">
        <f>SUM(AB235+AB236+AB237)</f>
        <v>0</v>
      </c>
    </row>
    <row r="235" spans="1:28" ht="15.75" hidden="1" customHeight="1" x14ac:dyDescent="0.25">
      <c r="A235" s="14" t="s">
        <v>440</v>
      </c>
      <c r="B235" s="20" t="s">
        <v>145</v>
      </c>
      <c r="C235" s="20" t="s">
        <v>132</v>
      </c>
      <c r="D235" s="76">
        <v>15756.5</v>
      </c>
      <c r="E235" s="76">
        <v>17408.900000000001</v>
      </c>
      <c r="F235" s="74"/>
      <c r="G235" s="75">
        <f t="shared" si="56"/>
        <v>17112.8</v>
      </c>
      <c r="H235" s="74">
        <v>17112.8</v>
      </c>
      <c r="I235" s="74"/>
      <c r="J235" s="75">
        <f t="shared" ref="J235:J241" si="59">SUM(K235+T235)</f>
        <v>18958.599999999999</v>
      </c>
      <c r="K235" s="117">
        <v>18958.599999999999</v>
      </c>
      <c r="L235" s="74"/>
      <c r="M235" s="74"/>
      <c r="N235" s="74"/>
      <c r="O235" s="74"/>
      <c r="P235" s="74"/>
      <c r="Q235" s="74"/>
      <c r="R235" s="74"/>
      <c r="S235" s="74"/>
      <c r="T235" s="74">
        <f t="shared" si="48"/>
        <v>0</v>
      </c>
      <c r="U235" s="144"/>
      <c r="V235"/>
      <c r="W235" s="74"/>
      <c r="X235" s="74"/>
      <c r="Y235" s="74"/>
      <c r="Z235" s="75">
        <f t="shared" si="50"/>
        <v>18858.599999999999</v>
      </c>
      <c r="AA235" s="74">
        <v>18858.599999999999</v>
      </c>
      <c r="AB235" s="74"/>
    </row>
    <row r="236" spans="1:28" ht="14.25" hidden="1" customHeight="1" x14ac:dyDescent="0.25">
      <c r="A236" s="14" t="s">
        <v>441</v>
      </c>
      <c r="B236" s="20" t="s">
        <v>145</v>
      </c>
      <c r="C236" s="20" t="s">
        <v>132</v>
      </c>
      <c r="D236" s="76">
        <v>36087</v>
      </c>
      <c r="E236" s="76">
        <v>42914.1</v>
      </c>
      <c r="F236" s="74"/>
      <c r="G236" s="75">
        <f t="shared" si="56"/>
        <v>40702.699999999997</v>
      </c>
      <c r="H236" s="74">
        <v>40702.699999999997</v>
      </c>
      <c r="I236" s="74"/>
      <c r="J236" s="75">
        <f t="shared" si="59"/>
        <v>48988.9</v>
      </c>
      <c r="K236" s="74">
        <v>48988.9</v>
      </c>
      <c r="L236" s="74"/>
      <c r="M236" s="74"/>
      <c r="N236" s="74"/>
      <c r="O236" s="74"/>
      <c r="P236" s="74"/>
      <c r="Q236" s="74"/>
      <c r="R236" s="74"/>
      <c r="S236" s="74"/>
      <c r="T236" s="74">
        <f t="shared" si="48"/>
        <v>0</v>
      </c>
      <c r="U236" s="144"/>
      <c r="V236"/>
      <c r="W236" s="74"/>
      <c r="X236" s="74"/>
      <c r="Y236" s="74"/>
      <c r="Z236" s="75">
        <f t="shared" si="50"/>
        <v>48888.9</v>
      </c>
      <c r="AA236" s="74">
        <v>48888.9</v>
      </c>
      <c r="AB236" s="74"/>
    </row>
    <row r="237" spans="1:28" ht="15" hidden="1" customHeight="1" x14ac:dyDescent="0.25">
      <c r="A237" s="14" t="s">
        <v>442</v>
      </c>
      <c r="B237" s="20" t="s">
        <v>145</v>
      </c>
      <c r="C237" s="20" t="s">
        <v>132</v>
      </c>
      <c r="D237" s="76">
        <v>30014.3</v>
      </c>
      <c r="E237" s="76">
        <v>33582.699999999997</v>
      </c>
      <c r="F237" s="74"/>
      <c r="G237" s="75">
        <f t="shared" si="56"/>
        <v>32809.300000000003</v>
      </c>
      <c r="H237" s="74">
        <v>32809.300000000003</v>
      </c>
      <c r="I237" s="74"/>
      <c r="J237" s="75">
        <f t="shared" si="59"/>
        <v>36135</v>
      </c>
      <c r="K237" s="117">
        <v>36135</v>
      </c>
      <c r="L237" s="74"/>
      <c r="M237" s="74"/>
      <c r="N237" s="74"/>
      <c r="O237" s="74"/>
      <c r="P237" s="74"/>
      <c r="Q237" s="74"/>
      <c r="R237" s="74"/>
      <c r="S237" s="74"/>
      <c r="T237" s="74">
        <f t="shared" si="48"/>
        <v>0</v>
      </c>
      <c r="U237" s="146"/>
      <c r="V237"/>
      <c r="W237" s="74"/>
      <c r="X237" s="74"/>
      <c r="Y237" s="74"/>
      <c r="Z237" s="75">
        <f t="shared" si="50"/>
        <v>35602.400000000001</v>
      </c>
      <c r="AA237" s="74">
        <v>35602.400000000001</v>
      </c>
      <c r="AB237" s="74"/>
    </row>
    <row r="238" spans="1:28" ht="30" hidden="1" customHeight="1" x14ac:dyDescent="0.25">
      <c r="A238" s="22" t="s">
        <v>92</v>
      </c>
      <c r="B238" s="20"/>
      <c r="C238" s="20"/>
      <c r="D238" s="76"/>
      <c r="E238" s="76">
        <f>SUM(E241+E240+E239)</f>
        <v>42430.3</v>
      </c>
      <c r="F238" s="74"/>
      <c r="G238" s="75"/>
      <c r="H238" s="74"/>
      <c r="I238" s="74"/>
      <c r="J238" s="75">
        <f>J239+J240+J241</f>
        <v>47030.5</v>
      </c>
      <c r="K238" s="74">
        <f>SUM(K239:K241)</f>
        <v>47030.5</v>
      </c>
      <c r="L238" s="74"/>
      <c r="M238" s="74"/>
      <c r="N238" s="74"/>
      <c r="O238" s="74"/>
      <c r="P238" s="74"/>
      <c r="Q238" s="74"/>
      <c r="R238" s="74"/>
      <c r="S238" s="74"/>
      <c r="T238" s="74">
        <f t="shared" si="48"/>
        <v>0</v>
      </c>
      <c r="U238" s="146"/>
      <c r="V238"/>
      <c r="W238" s="74"/>
      <c r="X238" s="74"/>
      <c r="Y238" s="74"/>
      <c r="Z238" s="75">
        <f t="shared" si="50"/>
        <v>30583.3</v>
      </c>
      <c r="AA238" s="74">
        <f>SUM(AA240:AA241)</f>
        <v>30583.3</v>
      </c>
      <c r="AB238" s="74"/>
    </row>
    <row r="239" spans="1:28" ht="15" hidden="1" customHeight="1" x14ac:dyDescent="0.25">
      <c r="A239" s="14" t="s">
        <v>443</v>
      </c>
      <c r="B239" s="20" t="s">
        <v>145</v>
      </c>
      <c r="C239" s="20" t="s">
        <v>132</v>
      </c>
      <c r="D239" s="76">
        <v>11034.3</v>
      </c>
      <c r="E239" s="76">
        <v>14995.7</v>
      </c>
      <c r="F239" s="74"/>
      <c r="G239" s="75">
        <f t="shared" si="56"/>
        <v>14960.7</v>
      </c>
      <c r="H239" s="74">
        <v>14960.7</v>
      </c>
      <c r="I239" s="74"/>
      <c r="J239" s="75">
        <f t="shared" si="59"/>
        <v>15896.1</v>
      </c>
      <c r="K239" s="74">
        <v>15896.1</v>
      </c>
      <c r="L239" s="74"/>
      <c r="M239" s="74"/>
      <c r="N239" s="74"/>
      <c r="O239" s="74"/>
      <c r="P239" s="74"/>
      <c r="Q239" s="74"/>
      <c r="R239" s="74"/>
      <c r="S239" s="74"/>
      <c r="T239" s="74">
        <f t="shared" si="48"/>
        <v>0</v>
      </c>
      <c r="U239" s="146"/>
      <c r="V239"/>
      <c r="W239" s="74"/>
      <c r="X239" s="74"/>
      <c r="Y239" s="74"/>
      <c r="Z239" s="75">
        <f t="shared" si="50"/>
        <v>15896.1</v>
      </c>
      <c r="AA239" s="74">
        <v>15896.1</v>
      </c>
      <c r="AB239" s="74"/>
    </row>
    <row r="240" spans="1:28" ht="15.75" hidden="1" customHeight="1" x14ac:dyDescent="0.25">
      <c r="A240" s="14" t="s">
        <v>444</v>
      </c>
      <c r="B240" s="20" t="s">
        <v>145</v>
      </c>
      <c r="C240" s="20" t="s">
        <v>132</v>
      </c>
      <c r="D240" s="76">
        <v>10041.200000000001</v>
      </c>
      <c r="E240" s="76">
        <v>12210.2</v>
      </c>
      <c r="F240" s="74"/>
      <c r="G240" s="75">
        <f t="shared" si="56"/>
        <v>11946.3</v>
      </c>
      <c r="H240" s="74">
        <v>11946.3</v>
      </c>
      <c r="I240" s="74"/>
      <c r="J240" s="75">
        <f t="shared" si="59"/>
        <v>14469.1</v>
      </c>
      <c r="K240" s="74">
        <v>14469.1</v>
      </c>
      <c r="L240" s="74"/>
      <c r="M240" s="74"/>
      <c r="N240" s="74"/>
      <c r="O240" s="74"/>
      <c r="P240" s="74"/>
      <c r="Q240" s="74"/>
      <c r="R240" s="74"/>
      <c r="S240" s="74"/>
      <c r="T240" s="74">
        <f t="shared" ref="T240:T283" si="60">SUM(U240:Y240)</f>
        <v>0</v>
      </c>
      <c r="U240" s="146"/>
      <c r="V240"/>
      <c r="W240" s="74"/>
      <c r="X240" s="74"/>
      <c r="Y240" s="74"/>
      <c r="Z240" s="75">
        <f t="shared" si="50"/>
        <v>14156</v>
      </c>
      <c r="AA240" s="74">
        <v>14156</v>
      </c>
      <c r="AB240" s="74"/>
    </row>
    <row r="241" spans="1:28" ht="15.75" hidden="1" customHeight="1" x14ac:dyDescent="0.25">
      <c r="A241" s="14" t="s">
        <v>438</v>
      </c>
      <c r="B241" s="20" t="s">
        <v>145</v>
      </c>
      <c r="C241" s="20" t="s">
        <v>132</v>
      </c>
      <c r="D241" s="76">
        <v>13119.6</v>
      </c>
      <c r="E241" s="76">
        <v>15224.4</v>
      </c>
      <c r="F241" s="74"/>
      <c r="G241" s="75">
        <f t="shared" si="56"/>
        <v>12827</v>
      </c>
      <c r="H241" s="74">
        <v>12827</v>
      </c>
      <c r="I241" s="74"/>
      <c r="J241" s="75">
        <f t="shared" si="59"/>
        <v>16665.3</v>
      </c>
      <c r="K241" s="74">
        <v>16665.3</v>
      </c>
      <c r="L241" s="74"/>
      <c r="M241" s="74"/>
      <c r="N241" s="74"/>
      <c r="O241" s="74"/>
      <c r="P241" s="74"/>
      <c r="Q241" s="74"/>
      <c r="R241" s="74"/>
      <c r="S241" s="74"/>
      <c r="T241" s="74">
        <f t="shared" si="60"/>
        <v>0</v>
      </c>
      <c r="U241"/>
      <c r="V241"/>
      <c r="W241" s="74"/>
      <c r="X241" s="74"/>
      <c r="Y241" s="74"/>
      <c r="Z241" s="75">
        <f t="shared" si="50"/>
        <v>16427.3</v>
      </c>
      <c r="AA241" s="74">
        <v>16427.3</v>
      </c>
      <c r="AB241" s="74"/>
    </row>
    <row r="242" spans="1:28" ht="51.75" hidden="1" collapsed="1" x14ac:dyDescent="0.25">
      <c r="A242" s="14" t="s">
        <v>364</v>
      </c>
      <c r="B242" s="20" t="s">
        <v>145</v>
      </c>
      <c r="C242" s="20" t="s">
        <v>132</v>
      </c>
      <c r="D242" s="76">
        <f t="shared" ref="D242:J242" si="61">SUM(D243+D244+D245+D246+D247+D248+D249+D250)</f>
        <v>0</v>
      </c>
      <c r="E242" s="76">
        <f t="shared" si="61"/>
        <v>12521.599999999999</v>
      </c>
      <c r="F242" s="76">
        <f t="shared" si="61"/>
        <v>0</v>
      </c>
      <c r="G242" s="99">
        <f t="shared" si="61"/>
        <v>0</v>
      </c>
      <c r="H242" s="76">
        <f t="shared" si="61"/>
        <v>0</v>
      </c>
      <c r="I242" s="76">
        <f t="shared" si="61"/>
        <v>0</v>
      </c>
      <c r="J242" s="99">
        <f t="shared" si="61"/>
        <v>0</v>
      </c>
      <c r="K242" s="76">
        <f>SUM(K243+K244+K245+K246+K247+K248+K249+K250)</f>
        <v>0</v>
      </c>
      <c r="L242" s="76"/>
      <c r="M242" s="76"/>
      <c r="N242" s="76"/>
      <c r="O242" s="76"/>
      <c r="P242" s="76"/>
      <c r="Q242" s="76"/>
      <c r="R242" s="76"/>
      <c r="S242" s="76"/>
      <c r="T242" s="74">
        <f>SUM(T243:T251)</f>
        <v>0</v>
      </c>
      <c r="U242"/>
      <c r="V242"/>
      <c r="W242" s="76"/>
      <c r="X242" s="76"/>
      <c r="Y242" s="76"/>
      <c r="Z242" s="75">
        <f t="shared" si="50"/>
        <v>0</v>
      </c>
      <c r="AA242" s="74"/>
      <c r="AB242" s="74"/>
    </row>
    <row r="243" spans="1:28" ht="12.75" hidden="1" customHeight="1" outlineLevel="1" x14ac:dyDescent="0.25">
      <c r="A243" s="14" t="s">
        <v>232</v>
      </c>
      <c r="B243" s="20" t="s">
        <v>145</v>
      </c>
      <c r="C243" s="20" t="s">
        <v>132</v>
      </c>
      <c r="D243" s="76"/>
      <c r="E243" s="76">
        <v>114</v>
      </c>
      <c r="F243" s="74"/>
      <c r="G243" s="75">
        <f t="shared" si="56"/>
        <v>0</v>
      </c>
      <c r="H243" s="74"/>
      <c r="I243" s="74"/>
      <c r="J243" s="75">
        <f t="shared" ref="J243:J250" si="62">SUM(K243+T243)</f>
        <v>0</v>
      </c>
      <c r="K243" s="74"/>
      <c r="L243" s="74"/>
      <c r="M243" s="74"/>
      <c r="N243" s="74"/>
      <c r="O243" s="74"/>
      <c r="P243" s="74"/>
      <c r="Q243" s="74"/>
      <c r="R243" s="74"/>
      <c r="S243" s="74"/>
      <c r="T243" s="74">
        <f t="shared" si="60"/>
        <v>0</v>
      </c>
      <c r="U243" s="147"/>
      <c r="V243"/>
      <c r="W243" s="74"/>
      <c r="X243" s="74"/>
      <c r="Y243" s="74"/>
      <c r="Z243" s="75">
        <f t="shared" si="50"/>
        <v>0</v>
      </c>
      <c r="AA243" s="74"/>
      <c r="AB243" s="74"/>
    </row>
    <row r="244" spans="1:28" ht="12.75" hidden="1" customHeight="1" outlineLevel="1" x14ac:dyDescent="0.25">
      <c r="A244" s="14" t="s">
        <v>233</v>
      </c>
      <c r="B244" s="20" t="s">
        <v>145</v>
      </c>
      <c r="C244" s="20" t="s">
        <v>132</v>
      </c>
      <c r="D244" s="76"/>
      <c r="E244" s="76">
        <v>1500</v>
      </c>
      <c r="F244" s="74"/>
      <c r="G244" s="75">
        <f t="shared" si="56"/>
        <v>0</v>
      </c>
      <c r="H244" s="74"/>
      <c r="I244" s="74"/>
      <c r="J244" s="75">
        <f t="shared" si="62"/>
        <v>0</v>
      </c>
      <c r="K244" s="74"/>
      <c r="L244" s="74"/>
      <c r="M244" s="74"/>
      <c r="N244" s="74"/>
      <c r="O244" s="74"/>
      <c r="P244" s="74"/>
      <c r="Q244" s="74"/>
      <c r="R244" s="74"/>
      <c r="S244" s="74"/>
      <c r="T244" s="74">
        <f t="shared" si="60"/>
        <v>0</v>
      </c>
      <c r="U244" s="148"/>
      <c r="V244"/>
      <c r="W244" s="74"/>
      <c r="X244" s="74"/>
      <c r="Y244" s="74"/>
      <c r="Z244" s="75">
        <f t="shared" si="50"/>
        <v>0</v>
      </c>
      <c r="AA244" s="74"/>
      <c r="AB244" s="74"/>
    </row>
    <row r="245" spans="1:28" ht="12.75" hidden="1" customHeight="1" outlineLevel="1" x14ac:dyDescent="0.25">
      <c r="A245" s="14" t="s">
        <v>234</v>
      </c>
      <c r="B245" s="20" t="s">
        <v>145</v>
      </c>
      <c r="C245" s="20" t="s">
        <v>132</v>
      </c>
      <c r="D245" s="76"/>
      <c r="E245" s="76">
        <v>330</v>
      </c>
      <c r="F245" s="74"/>
      <c r="G245" s="75">
        <f t="shared" si="56"/>
        <v>0</v>
      </c>
      <c r="H245" s="74"/>
      <c r="I245" s="74"/>
      <c r="J245" s="75">
        <f t="shared" si="62"/>
        <v>0</v>
      </c>
      <c r="K245" s="74"/>
      <c r="L245" s="74"/>
      <c r="M245" s="74"/>
      <c r="N245" s="74"/>
      <c r="O245" s="74"/>
      <c r="P245" s="74"/>
      <c r="Q245" s="74"/>
      <c r="R245" s="74"/>
      <c r="S245" s="74"/>
      <c r="T245" s="74">
        <f t="shared" si="60"/>
        <v>0</v>
      </c>
      <c r="U245" s="148"/>
      <c r="V245"/>
      <c r="W245" s="74"/>
      <c r="X245" s="74"/>
      <c r="Y245" s="74"/>
      <c r="Z245" s="75">
        <f t="shared" si="50"/>
        <v>0</v>
      </c>
      <c r="AA245" s="74"/>
      <c r="AB245" s="74"/>
    </row>
    <row r="246" spans="1:28" ht="12.75" hidden="1" customHeight="1" outlineLevel="1" x14ac:dyDescent="0.25">
      <c r="A246" s="14" t="s">
        <v>235</v>
      </c>
      <c r="B246" s="20" t="s">
        <v>145</v>
      </c>
      <c r="C246" s="20" t="s">
        <v>132</v>
      </c>
      <c r="D246" s="76"/>
      <c r="E246" s="76">
        <v>2990</v>
      </c>
      <c r="F246" s="74"/>
      <c r="G246" s="75">
        <f t="shared" si="56"/>
        <v>0</v>
      </c>
      <c r="H246" s="74"/>
      <c r="I246" s="74"/>
      <c r="J246" s="75">
        <f t="shared" si="62"/>
        <v>0</v>
      </c>
      <c r="K246" s="74"/>
      <c r="L246" s="74"/>
      <c r="M246" s="74"/>
      <c r="N246" s="74"/>
      <c r="O246" s="74"/>
      <c r="P246" s="74"/>
      <c r="Q246" s="74"/>
      <c r="R246" s="74"/>
      <c r="S246" s="74"/>
      <c r="T246" s="74">
        <f t="shared" si="60"/>
        <v>0</v>
      </c>
      <c r="U246" s="148"/>
      <c r="V246"/>
      <c r="W246" s="74"/>
      <c r="X246" s="74"/>
      <c r="Y246" s="74"/>
      <c r="Z246" s="75">
        <f t="shared" si="50"/>
        <v>0</v>
      </c>
      <c r="AA246" s="74"/>
      <c r="AB246" s="74"/>
    </row>
    <row r="247" spans="1:28" ht="12.75" hidden="1" customHeight="1" outlineLevel="1" x14ac:dyDescent="0.25">
      <c r="A247" s="14" t="s">
        <v>184</v>
      </c>
      <c r="B247" s="20" t="s">
        <v>145</v>
      </c>
      <c r="C247" s="20" t="s">
        <v>132</v>
      </c>
      <c r="D247" s="76"/>
      <c r="E247" s="76">
        <v>2801.8</v>
      </c>
      <c r="F247" s="74"/>
      <c r="G247" s="75">
        <f t="shared" si="56"/>
        <v>0</v>
      </c>
      <c r="H247" s="74"/>
      <c r="I247" s="74"/>
      <c r="J247" s="75">
        <f t="shared" si="62"/>
        <v>0</v>
      </c>
      <c r="K247" s="74"/>
      <c r="L247" s="74"/>
      <c r="M247" s="74"/>
      <c r="N247" s="74"/>
      <c r="O247" s="74"/>
      <c r="P247" s="74"/>
      <c r="Q247" s="74"/>
      <c r="R247" s="74"/>
      <c r="S247" s="74"/>
      <c r="T247" s="74">
        <f t="shared" si="60"/>
        <v>0</v>
      </c>
      <c r="U247" s="148"/>
      <c r="V247"/>
      <c r="W247" s="74"/>
      <c r="X247" s="74"/>
      <c r="Y247" s="74"/>
      <c r="Z247" s="75">
        <f t="shared" si="50"/>
        <v>0</v>
      </c>
      <c r="AA247" s="74"/>
      <c r="AB247" s="74"/>
    </row>
    <row r="248" spans="1:28" ht="12.75" hidden="1" customHeight="1" outlineLevel="1" x14ac:dyDescent="0.25">
      <c r="A248" s="14" t="s">
        <v>185</v>
      </c>
      <c r="B248" s="20" t="s">
        <v>145</v>
      </c>
      <c r="C248" s="20" t="s">
        <v>132</v>
      </c>
      <c r="D248" s="76"/>
      <c r="E248" s="76">
        <v>1674</v>
      </c>
      <c r="F248" s="74"/>
      <c r="G248" s="75">
        <f t="shared" si="56"/>
        <v>0</v>
      </c>
      <c r="H248" s="74"/>
      <c r="I248" s="74"/>
      <c r="J248" s="75">
        <f t="shared" si="62"/>
        <v>0</v>
      </c>
      <c r="K248" s="74"/>
      <c r="L248" s="74"/>
      <c r="M248" s="74"/>
      <c r="N248" s="74"/>
      <c r="O248" s="74"/>
      <c r="P248" s="74"/>
      <c r="Q248" s="74"/>
      <c r="R248" s="74"/>
      <c r="S248" s="74"/>
      <c r="T248" s="74">
        <f t="shared" si="60"/>
        <v>0</v>
      </c>
      <c r="U248" s="148"/>
      <c r="V248"/>
      <c r="W248" s="74"/>
      <c r="X248" s="74"/>
      <c r="Y248" s="74"/>
      <c r="Z248" s="75">
        <f t="shared" si="50"/>
        <v>0</v>
      </c>
      <c r="AA248" s="74"/>
      <c r="AB248" s="74"/>
    </row>
    <row r="249" spans="1:28" ht="12.75" hidden="1" customHeight="1" outlineLevel="1" x14ac:dyDescent="0.25">
      <c r="A249" s="14" t="s">
        <v>236</v>
      </c>
      <c r="B249" s="20" t="s">
        <v>145</v>
      </c>
      <c r="C249" s="20" t="s">
        <v>132</v>
      </c>
      <c r="D249" s="76"/>
      <c r="E249" s="76">
        <v>2200</v>
      </c>
      <c r="F249" s="74"/>
      <c r="G249" s="75">
        <f t="shared" si="56"/>
        <v>0</v>
      </c>
      <c r="H249" s="74"/>
      <c r="I249" s="74"/>
      <c r="J249" s="75">
        <f t="shared" si="62"/>
        <v>0</v>
      </c>
      <c r="K249" s="74"/>
      <c r="L249" s="74"/>
      <c r="M249" s="74"/>
      <c r="N249" s="74"/>
      <c r="O249" s="74"/>
      <c r="P249" s="74"/>
      <c r="Q249" s="74"/>
      <c r="R249" s="74"/>
      <c r="S249" s="74"/>
      <c r="T249" s="74">
        <f t="shared" si="60"/>
        <v>0</v>
      </c>
      <c r="U249" s="147"/>
      <c r="V249"/>
      <c r="W249" s="74"/>
      <c r="X249" s="74"/>
      <c r="Y249" s="74"/>
      <c r="Z249" s="75">
        <f t="shared" si="50"/>
        <v>0</v>
      </c>
      <c r="AA249" s="74"/>
      <c r="AB249" s="74"/>
    </row>
    <row r="250" spans="1:28" ht="12.75" hidden="1" customHeight="1" outlineLevel="1" x14ac:dyDescent="0.25">
      <c r="A250" s="14" t="s">
        <v>365</v>
      </c>
      <c r="B250" s="20" t="s">
        <v>145</v>
      </c>
      <c r="C250" s="20" t="s">
        <v>132</v>
      </c>
      <c r="D250" s="76"/>
      <c r="E250" s="76">
        <v>911.8</v>
      </c>
      <c r="F250" s="74"/>
      <c r="G250" s="75">
        <f t="shared" si="56"/>
        <v>0</v>
      </c>
      <c r="H250" s="74"/>
      <c r="I250" s="74"/>
      <c r="J250" s="75">
        <f t="shared" si="62"/>
        <v>0</v>
      </c>
      <c r="K250" s="74"/>
      <c r="L250" s="74"/>
      <c r="M250" s="74"/>
      <c r="N250" s="74"/>
      <c r="O250" s="74"/>
      <c r="P250" s="74"/>
      <c r="Q250" s="74"/>
      <c r="R250" s="74"/>
      <c r="S250" s="74"/>
      <c r="T250" s="74">
        <f t="shared" si="60"/>
        <v>0</v>
      </c>
      <c r="U250"/>
      <c r="V250" s="148"/>
      <c r="W250" s="74"/>
      <c r="X250" s="74"/>
      <c r="Y250" s="74"/>
      <c r="Z250" s="75">
        <f t="shared" si="50"/>
        <v>0</v>
      </c>
      <c r="AA250" s="74"/>
      <c r="AB250" s="74"/>
    </row>
    <row r="251" spans="1:28" ht="12.75" hidden="1" customHeight="1" outlineLevel="1" x14ac:dyDescent="0.25">
      <c r="A251" s="14" t="s">
        <v>98</v>
      </c>
      <c r="B251" s="20" t="s">
        <v>145</v>
      </c>
      <c r="C251" s="20" t="s">
        <v>132</v>
      </c>
      <c r="D251" s="76"/>
      <c r="E251" s="76"/>
      <c r="F251" s="74"/>
      <c r="G251" s="75"/>
      <c r="H251" s="74"/>
      <c r="I251" s="74"/>
      <c r="J251" s="75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149"/>
      <c r="V251"/>
      <c r="W251" s="74"/>
      <c r="X251" s="74"/>
      <c r="Y251" s="74"/>
      <c r="Z251" s="75">
        <f t="shared" si="50"/>
        <v>0</v>
      </c>
      <c r="AA251" s="74"/>
      <c r="AB251" s="74"/>
    </row>
    <row r="252" spans="1:28" ht="38.25" hidden="1" collapsed="1" x14ac:dyDescent="0.2">
      <c r="A252" s="14" t="s">
        <v>366</v>
      </c>
      <c r="B252" s="20" t="s">
        <v>145</v>
      </c>
      <c r="C252" s="20" t="s">
        <v>132</v>
      </c>
      <c r="D252" s="76"/>
      <c r="E252" s="76">
        <f t="shared" ref="E252:J252" si="63">SUM(E253+E254+E255+E256+E257+E258+E259)</f>
        <v>4391.7</v>
      </c>
      <c r="F252" s="76">
        <f t="shared" si="63"/>
        <v>0</v>
      </c>
      <c r="G252" s="99">
        <f t="shared" si="63"/>
        <v>0</v>
      </c>
      <c r="H252" s="76">
        <f t="shared" si="63"/>
        <v>0</v>
      </c>
      <c r="I252" s="76">
        <f t="shared" si="63"/>
        <v>0</v>
      </c>
      <c r="J252" s="99">
        <f t="shared" si="63"/>
        <v>0</v>
      </c>
      <c r="K252" s="76">
        <f>SUM(K253+K254+K255+K256+K257+K258+K259)</f>
        <v>0</v>
      </c>
      <c r="L252" s="76"/>
      <c r="M252" s="76"/>
      <c r="N252" s="76"/>
      <c r="O252" s="76"/>
      <c r="P252" s="76"/>
      <c r="Q252" s="76"/>
      <c r="R252" s="76"/>
      <c r="S252" s="76"/>
      <c r="T252" s="74">
        <f t="shared" si="60"/>
        <v>0</v>
      </c>
      <c r="U252" s="143"/>
      <c r="V252" s="143"/>
      <c r="W252" s="76"/>
      <c r="X252" s="76"/>
      <c r="Y252" s="76"/>
      <c r="Z252" s="75">
        <f t="shared" si="50"/>
        <v>0</v>
      </c>
      <c r="AA252" s="74"/>
      <c r="AB252" s="74"/>
    </row>
    <row r="253" spans="1:28" ht="12.75" hidden="1" customHeight="1" outlineLevel="1" x14ac:dyDescent="0.25">
      <c r="A253" s="14" t="s">
        <v>232</v>
      </c>
      <c r="B253" s="20" t="s">
        <v>145</v>
      </c>
      <c r="C253" s="20" t="s">
        <v>132</v>
      </c>
      <c r="D253" s="76"/>
      <c r="E253" s="76">
        <v>1141.7</v>
      </c>
      <c r="F253" s="74"/>
      <c r="G253" s="75">
        <f t="shared" si="56"/>
        <v>0</v>
      </c>
      <c r="H253" s="74"/>
      <c r="I253" s="74"/>
      <c r="J253" s="75">
        <f t="shared" ref="J253:J260" si="64">SUM(K253+T253)</f>
        <v>0</v>
      </c>
      <c r="K253" s="74"/>
      <c r="L253" s="74"/>
      <c r="M253" s="74"/>
      <c r="N253" s="74"/>
      <c r="O253" s="74"/>
      <c r="P253" s="74"/>
      <c r="Q253" s="74"/>
      <c r="R253" s="74"/>
      <c r="S253" s="74"/>
      <c r="T253" s="74">
        <f t="shared" si="60"/>
        <v>0</v>
      </c>
      <c r="U253" s="143"/>
      <c r="V253"/>
      <c r="W253" s="74"/>
      <c r="X253" s="74"/>
      <c r="Y253" s="74"/>
      <c r="Z253" s="75">
        <f t="shared" si="50"/>
        <v>0</v>
      </c>
      <c r="AA253" s="74"/>
      <c r="AB253" s="74"/>
    </row>
    <row r="254" spans="1:28" ht="12.75" hidden="1" customHeight="1" outlineLevel="1" x14ac:dyDescent="0.25">
      <c r="A254" s="14" t="s">
        <v>233</v>
      </c>
      <c r="B254" s="20" t="s">
        <v>145</v>
      </c>
      <c r="C254" s="20" t="s">
        <v>132</v>
      </c>
      <c r="D254" s="76"/>
      <c r="E254" s="76">
        <v>400</v>
      </c>
      <c r="F254" s="74"/>
      <c r="G254" s="75">
        <f t="shared" si="56"/>
        <v>0</v>
      </c>
      <c r="H254" s="74"/>
      <c r="I254" s="74"/>
      <c r="J254" s="75">
        <f t="shared" si="64"/>
        <v>0</v>
      </c>
      <c r="K254" s="74"/>
      <c r="L254" s="74"/>
      <c r="M254" s="74"/>
      <c r="N254" s="74"/>
      <c r="O254" s="74"/>
      <c r="P254" s="74"/>
      <c r="Q254" s="74"/>
      <c r="R254" s="74"/>
      <c r="S254" s="74"/>
      <c r="T254" s="74">
        <f t="shared" si="60"/>
        <v>0</v>
      </c>
      <c r="U254" s="150"/>
      <c r="V254"/>
      <c r="W254" s="74"/>
      <c r="X254" s="74"/>
      <c r="Y254" s="74"/>
      <c r="Z254" s="75">
        <f t="shared" si="50"/>
        <v>0</v>
      </c>
      <c r="AA254" s="74"/>
      <c r="AB254" s="74"/>
    </row>
    <row r="255" spans="1:28" ht="12.75" hidden="1" customHeight="1" outlineLevel="1" x14ac:dyDescent="0.25">
      <c r="A255" s="14" t="s">
        <v>234</v>
      </c>
      <c r="B255" s="20" t="s">
        <v>145</v>
      </c>
      <c r="C255" s="20" t="s">
        <v>132</v>
      </c>
      <c r="D255" s="76"/>
      <c r="E255" s="76">
        <v>600</v>
      </c>
      <c r="F255" s="74"/>
      <c r="G255" s="75">
        <f t="shared" si="56"/>
        <v>0</v>
      </c>
      <c r="H255" s="74"/>
      <c r="I255" s="74"/>
      <c r="J255" s="75">
        <f t="shared" si="64"/>
        <v>0</v>
      </c>
      <c r="K255" s="74"/>
      <c r="L255" s="74"/>
      <c r="M255" s="74"/>
      <c r="N255" s="74"/>
      <c r="O255" s="74"/>
      <c r="P255" s="74"/>
      <c r="Q255" s="74"/>
      <c r="R255" s="74"/>
      <c r="S255" s="74"/>
      <c r="T255" s="74">
        <f t="shared" si="60"/>
        <v>0</v>
      </c>
      <c r="U255" s="151"/>
      <c r="V255"/>
      <c r="W255" s="74"/>
      <c r="X255" s="74"/>
      <c r="Y255" s="74"/>
      <c r="Z255" s="75">
        <f t="shared" si="50"/>
        <v>0</v>
      </c>
      <c r="AA255" s="74"/>
      <c r="AB255" s="74"/>
    </row>
    <row r="256" spans="1:28" ht="12.75" hidden="1" customHeight="1" outlineLevel="1" x14ac:dyDescent="0.25">
      <c r="A256" s="14" t="s">
        <v>235</v>
      </c>
      <c r="B256" s="20" t="s">
        <v>145</v>
      </c>
      <c r="C256" s="20" t="s">
        <v>132</v>
      </c>
      <c r="D256" s="76"/>
      <c r="E256" s="76">
        <v>600</v>
      </c>
      <c r="F256" s="74"/>
      <c r="G256" s="75">
        <f t="shared" si="56"/>
        <v>0</v>
      </c>
      <c r="H256" s="74"/>
      <c r="I256" s="74"/>
      <c r="J256" s="75">
        <f t="shared" si="64"/>
        <v>0</v>
      </c>
      <c r="K256" s="74"/>
      <c r="L256" s="74"/>
      <c r="M256" s="74"/>
      <c r="N256" s="74"/>
      <c r="O256" s="74"/>
      <c r="P256" s="74"/>
      <c r="Q256" s="74"/>
      <c r="R256" s="74"/>
      <c r="S256" s="74"/>
      <c r="T256" s="74">
        <f t="shared" si="60"/>
        <v>0</v>
      </c>
      <c r="U256" s="151"/>
      <c r="V256"/>
      <c r="W256" s="74"/>
      <c r="X256" s="74"/>
      <c r="Y256" s="74"/>
      <c r="Z256" s="75">
        <f t="shared" si="50"/>
        <v>0</v>
      </c>
      <c r="AA256" s="74"/>
      <c r="AB256" s="74"/>
    </row>
    <row r="257" spans="1:28" ht="12.75" hidden="1" customHeight="1" outlineLevel="1" x14ac:dyDescent="0.25">
      <c r="A257" s="14" t="s">
        <v>184</v>
      </c>
      <c r="B257" s="20" t="s">
        <v>145</v>
      </c>
      <c r="C257" s="20" t="s">
        <v>132</v>
      </c>
      <c r="D257" s="76"/>
      <c r="E257" s="76">
        <v>900</v>
      </c>
      <c r="F257" s="74"/>
      <c r="G257" s="75">
        <f t="shared" si="56"/>
        <v>0</v>
      </c>
      <c r="H257" s="74"/>
      <c r="I257" s="74"/>
      <c r="J257" s="75">
        <f t="shared" si="64"/>
        <v>0</v>
      </c>
      <c r="K257" s="74"/>
      <c r="L257" s="74"/>
      <c r="M257" s="74"/>
      <c r="N257" s="74"/>
      <c r="O257" s="74"/>
      <c r="P257" s="74"/>
      <c r="Q257" s="74"/>
      <c r="R257" s="74"/>
      <c r="S257" s="74"/>
      <c r="T257" s="74">
        <f t="shared" si="60"/>
        <v>0</v>
      </c>
      <c r="U257" s="151"/>
      <c r="V257"/>
      <c r="W257" s="74"/>
      <c r="X257" s="74"/>
      <c r="Y257" s="74"/>
      <c r="Z257" s="75">
        <f t="shared" si="50"/>
        <v>0</v>
      </c>
      <c r="AA257" s="74"/>
      <c r="AB257" s="74"/>
    </row>
    <row r="258" spans="1:28" ht="12.75" hidden="1" customHeight="1" outlineLevel="1" x14ac:dyDescent="0.25">
      <c r="A258" s="14" t="s">
        <v>185</v>
      </c>
      <c r="B258" s="20" t="s">
        <v>145</v>
      </c>
      <c r="C258" s="20" t="s">
        <v>132</v>
      </c>
      <c r="D258" s="76"/>
      <c r="E258" s="76">
        <v>400</v>
      </c>
      <c r="F258" s="74"/>
      <c r="G258" s="75">
        <f t="shared" si="56"/>
        <v>0</v>
      </c>
      <c r="H258" s="74"/>
      <c r="I258" s="74"/>
      <c r="J258" s="75">
        <f t="shared" si="64"/>
        <v>0</v>
      </c>
      <c r="K258" s="74"/>
      <c r="L258" s="74"/>
      <c r="M258" s="74"/>
      <c r="N258" s="74"/>
      <c r="O258" s="74"/>
      <c r="P258" s="74"/>
      <c r="Q258" s="74"/>
      <c r="R258" s="74"/>
      <c r="S258" s="74"/>
      <c r="T258" s="74">
        <f t="shared" si="60"/>
        <v>0</v>
      </c>
      <c r="U258" s="151"/>
      <c r="V258"/>
      <c r="W258" s="74"/>
      <c r="X258" s="74"/>
      <c r="Y258" s="74"/>
      <c r="Z258" s="75">
        <f t="shared" si="50"/>
        <v>0</v>
      </c>
      <c r="AA258" s="74"/>
      <c r="AB258" s="74"/>
    </row>
    <row r="259" spans="1:28" ht="12.75" hidden="1" customHeight="1" outlineLevel="1" x14ac:dyDescent="0.25">
      <c r="A259" s="14" t="s">
        <v>236</v>
      </c>
      <c r="B259" s="20" t="s">
        <v>145</v>
      </c>
      <c r="C259" s="20" t="s">
        <v>132</v>
      </c>
      <c r="D259" s="76"/>
      <c r="E259" s="76">
        <v>350</v>
      </c>
      <c r="F259" s="74"/>
      <c r="G259" s="75">
        <f t="shared" si="56"/>
        <v>0</v>
      </c>
      <c r="H259" s="74"/>
      <c r="I259" s="74"/>
      <c r="J259" s="75">
        <f t="shared" si="64"/>
        <v>0</v>
      </c>
      <c r="K259" s="74"/>
      <c r="L259" s="74"/>
      <c r="M259" s="74"/>
      <c r="N259" s="74"/>
      <c r="O259" s="74"/>
      <c r="P259" s="74"/>
      <c r="Q259" s="74"/>
      <c r="R259" s="74"/>
      <c r="S259" s="74"/>
      <c r="T259" s="74">
        <f t="shared" si="60"/>
        <v>0</v>
      </c>
      <c r="U259" s="146"/>
      <c r="V259"/>
      <c r="W259" s="74"/>
      <c r="X259" s="74"/>
      <c r="Y259" s="74"/>
      <c r="Z259" s="75">
        <f t="shared" si="50"/>
        <v>0</v>
      </c>
      <c r="AA259" s="74"/>
      <c r="AB259" s="74"/>
    </row>
    <row r="260" spans="1:28" ht="39" hidden="1" collapsed="1" x14ac:dyDescent="0.25">
      <c r="A260" s="14" t="s">
        <v>367</v>
      </c>
      <c r="B260" s="20" t="s">
        <v>145</v>
      </c>
      <c r="C260" s="20" t="s">
        <v>132</v>
      </c>
      <c r="D260" s="76"/>
      <c r="E260" s="76"/>
      <c r="F260" s="74"/>
      <c r="G260" s="75">
        <f t="shared" si="56"/>
        <v>0</v>
      </c>
      <c r="H260" s="74"/>
      <c r="I260" s="74"/>
      <c r="J260" s="75">
        <f t="shared" si="64"/>
        <v>0</v>
      </c>
      <c r="K260" s="74"/>
      <c r="L260" s="74"/>
      <c r="M260" s="74"/>
      <c r="N260" s="74"/>
      <c r="O260" s="74"/>
      <c r="P260" s="74"/>
      <c r="Q260" s="74"/>
      <c r="R260" s="74"/>
      <c r="S260" s="74"/>
      <c r="T260" s="74">
        <f t="shared" si="60"/>
        <v>0</v>
      </c>
      <c r="U260" s="146"/>
      <c r="V260"/>
      <c r="W260" s="74"/>
      <c r="X260" s="74"/>
      <c r="Y260" s="74"/>
      <c r="Z260" s="75">
        <f t="shared" si="50"/>
        <v>0</v>
      </c>
      <c r="AA260" s="74"/>
      <c r="AB260" s="74"/>
    </row>
    <row r="261" spans="1:28" ht="39" hidden="1" collapsed="1" x14ac:dyDescent="0.25">
      <c r="A261" s="14" t="s">
        <v>368</v>
      </c>
      <c r="B261" s="20" t="s">
        <v>145</v>
      </c>
      <c r="C261" s="20" t="s">
        <v>132</v>
      </c>
      <c r="D261" s="76"/>
      <c r="E261" s="76">
        <f>SUM(E262)</f>
        <v>50</v>
      </c>
      <c r="F261" s="76">
        <f t="shared" ref="F261:K261" si="65">SUM(F262)</f>
        <v>0</v>
      </c>
      <c r="G261" s="99">
        <f t="shared" si="65"/>
        <v>0</v>
      </c>
      <c r="H261" s="76">
        <f t="shared" si="65"/>
        <v>0</v>
      </c>
      <c r="I261" s="76">
        <f t="shared" si="65"/>
        <v>0</v>
      </c>
      <c r="J261" s="99">
        <f t="shared" si="65"/>
        <v>0</v>
      </c>
      <c r="K261" s="76">
        <f t="shared" si="65"/>
        <v>0</v>
      </c>
      <c r="L261" s="76"/>
      <c r="M261" s="76"/>
      <c r="N261" s="76"/>
      <c r="O261" s="76"/>
      <c r="P261" s="76"/>
      <c r="Q261" s="76"/>
      <c r="R261" s="76"/>
      <c r="S261" s="76"/>
      <c r="T261" s="74">
        <f t="shared" si="60"/>
        <v>0</v>
      </c>
      <c r="U261" s="146"/>
      <c r="V261"/>
      <c r="W261" s="74"/>
      <c r="X261" s="74"/>
      <c r="Y261" s="74"/>
      <c r="Z261" s="75">
        <f t="shared" si="50"/>
        <v>0</v>
      </c>
      <c r="AA261" s="74"/>
      <c r="AB261" s="74"/>
    </row>
    <row r="262" spans="1:28" ht="12.75" hidden="1" customHeight="1" outlineLevel="1" x14ac:dyDescent="0.25">
      <c r="A262" s="14" t="s">
        <v>369</v>
      </c>
      <c r="B262" s="20" t="s">
        <v>145</v>
      </c>
      <c r="C262" s="20" t="s">
        <v>132</v>
      </c>
      <c r="D262" s="76"/>
      <c r="E262" s="76">
        <v>50</v>
      </c>
      <c r="F262" s="74"/>
      <c r="G262" s="75">
        <f t="shared" si="56"/>
        <v>0</v>
      </c>
      <c r="H262" s="74"/>
      <c r="I262" s="74"/>
      <c r="J262" s="75">
        <f t="shared" ref="J262:J282" si="66">SUM(K262+T262)</f>
        <v>0</v>
      </c>
      <c r="K262" s="74"/>
      <c r="L262" s="74"/>
      <c r="M262" s="74"/>
      <c r="N262" s="74"/>
      <c r="O262" s="74"/>
      <c r="P262" s="74"/>
      <c r="Q262" s="74"/>
      <c r="R262" s="74"/>
      <c r="S262" s="74"/>
      <c r="T262" s="74">
        <f t="shared" si="60"/>
        <v>0</v>
      </c>
      <c r="U262" s="146"/>
      <c r="V262"/>
      <c r="W262" s="74"/>
      <c r="X262" s="74"/>
      <c r="Y262" s="74"/>
      <c r="Z262" s="75">
        <f t="shared" si="50"/>
        <v>0</v>
      </c>
      <c r="AA262" s="74"/>
      <c r="AB262" s="74"/>
    </row>
    <row r="263" spans="1:28" ht="42" hidden="1" customHeight="1" collapsed="1" x14ac:dyDescent="0.25">
      <c r="A263" s="14" t="s">
        <v>370</v>
      </c>
      <c r="B263" s="20" t="s">
        <v>145</v>
      </c>
      <c r="C263" s="20" t="s">
        <v>132</v>
      </c>
      <c r="D263" s="76">
        <v>199943.7</v>
      </c>
      <c r="E263" s="76">
        <v>19.8</v>
      </c>
      <c r="F263" s="74"/>
      <c r="G263" s="75">
        <f>SUM(I263+H263)</f>
        <v>132184</v>
      </c>
      <c r="H263" s="74">
        <v>13219</v>
      </c>
      <c r="I263" s="74">
        <v>118965</v>
      </c>
      <c r="J263" s="75">
        <f t="shared" si="66"/>
        <v>0</v>
      </c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146"/>
      <c r="V263"/>
      <c r="W263" s="74"/>
      <c r="X263" s="74"/>
      <c r="Y263" s="74"/>
      <c r="Z263" s="75">
        <f t="shared" si="50"/>
        <v>0</v>
      </c>
      <c r="AA263" s="74"/>
      <c r="AB263" s="74"/>
    </row>
    <row r="264" spans="1:28" ht="16.5" hidden="1" customHeight="1" x14ac:dyDescent="0.25">
      <c r="A264" s="14" t="s">
        <v>371</v>
      </c>
      <c r="B264" s="20" t="s">
        <v>145</v>
      </c>
      <c r="C264" s="20" t="s">
        <v>132</v>
      </c>
      <c r="D264" s="76"/>
      <c r="E264" s="76">
        <v>4270.7</v>
      </c>
      <c r="F264" s="74"/>
      <c r="G264" s="75">
        <f t="shared" ref="G264:G283" si="67">SUM(I264+H264)</f>
        <v>0</v>
      </c>
      <c r="H264" s="74"/>
      <c r="I264" s="74"/>
      <c r="J264" s="75">
        <f t="shared" si="66"/>
        <v>0</v>
      </c>
      <c r="K264" s="74"/>
      <c r="L264" s="74"/>
      <c r="M264" s="74"/>
      <c r="N264" s="74"/>
      <c r="O264" s="74"/>
      <c r="P264" s="74"/>
      <c r="Q264" s="74"/>
      <c r="R264" s="74"/>
      <c r="S264" s="74"/>
      <c r="T264" s="74">
        <f t="shared" si="60"/>
        <v>0</v>
      </c>
      <c r="U264" s="145"/>
      <c r="V264"/>
      <c r="W264" s="74"/>
      <c r="X264" s="74"/>
      <c r="Y264" s="74"/>
      <c r="Z264" s="75">
        <f t="shared" ref="Z264:Z328" si="68">SUM(AA264:AB264)</f>
        <v>0</v>
      </c>
      <c r="AA264" s="74"/>
      <c r="AB264" s="74"/>
    </row>
    <row r="265" spans="1:28" ht="40.5" hidden="1" customHeight="1" x14ac:dyDescent="0.25">
      <c r="A265" s="14" t="s">
        <v>115</v>
      </c>
      <c r="B265" s="20" t="s">
        <v>145</v>
      </c>
      <c r="C265" s="20" t="s">
        <v>132</v>
      </c>
      <c r="D265" s="76"/>
      <c r="E265" s="76">
        <v>2741.2</v>
      </c>
      <c r="F265" s="74"/>
      <c r="G265" s="75"/>
      <c r="H265" s="74"/>
      <c r="I265" s="74"/>
      <c r="J265" s="75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146"/>
      <c r="V265"/>
      <c r="W265" s="74"/>
      <c r="X265" s="74"/>
      <c r="Y265" s="74"/>
      <c r="Z265" s="75">
        <f t="shared" si="68"/>
        <v>0</v>
      </c>
      <c r="AA265" s="74"/>
      <c r="AB265" s="74"/>
    </row>
    <row r="266" spans="1:28" ht="26.25" hidden="1" customHeight="1" x14ac:dyDescent="0.25">
      <c r="A266" s="45" t="s">
        <v>29</v>
      </c>
      <c r="B266" s="20"/>
      <c r="C266" s="20"/>
      <c r="D266" s="100">
        <f>D267+D268+D269+D270+D271+D272+D273+D274</f>
        <v>0</v>
      </c>
      <c r="E266" s="100">
        <f>E267+E268+E269+E270+E271+E272+E273+E274</f>
        <v>0</v>
      </c>
      <c r="F266" s="100">
        <f>F267+F268+F269+F270+F271+F272+F273+F274</f>
        <v>0</v>
      </c>
      <c r="G266" s="75">
        <f t="shared" si="67"/>
        <v>0</v>
      </c>
      <c r="H266" s="100">
        <f>H267+H268+H269+H270+H271+H272+H273+H274</f>
        <v>0</v>
      </c>
      <c r="I266" s="100">
        <f>I267+I268+I269+I270+I271+I272+I273+I274</f>
        <v>0</v>
      </c>
      <c r="J266" s="75">
        <f t="shared" si="66"/>
        <v>56457.799999999996</v>
      </c>
      <c r="K266" s="100">
        <f>K267+K268+K269+K270+K271+K272+K273+K274</f>
        <v>56338.899999999994</v>
      </c>
      <c r="L266" s="100">
        <f>L267+L268+L269+L270+L271+L272+L273+L274</f>
        <v>18190.400000000001</v>
      </c>
      <c r="M266" s="100">
        <f>M267+M268+M269+M270+M271+M272+M273+M274</f>
        <v>871.2</v>
      </c>
      <c r="N266" s="100">
        <f>N267+N268+N269+N270+N271+N272+N273+N274</f>
        <v>1500.3</v>
      </c>
      <c r="O266" s="100">
        <f>O267+O268+O269+O270+O271+O272+O273+O274</f>
        <v>2075.9</v>
      </c>
      <c r="P266" s="100"/>
      <c r="Q266" s="100"/>
      <c r="R266" s="100">
        <f>R267+R268+R269+R270+R271+R272+R273+R274</f>
        <v>40855.5</v>
      </c>
      <c r="S266" s="100"/>
      <c r="T266" s="74">
        <f t="shared" si="60"/>
        <v>118.9</v>
      </c>
      <c r="U266" s="146"/>
      <c r="V266"/>
      <c r="W266" s="100">
        <f>SUM(W270)</f>
        <v>118.9</v>
      </c>
      <c r="X266" s="100"/>
      <c r="Y266" s="100"/>
      <c r="Z266" s="75">
        <f t="shared" si="68"/>
        <v>14218.9</v>
      </c>
      <c r="AA266" s="100">
        <f>AA267+AA268+AA269+AA270+AA271+AA272+AA273+AA274</f>
        <v>14100</v>
      </c>
      <c r="AB266" s="100">
        <f>AB267+AB268+AB269+AB270+AB271+AB272+AB273+AB274</f>
        <v>118.9</v>
      </c>
    </row>
    <row r="267" spans="1:28" ht="16.5" hidden="1" customHeight="1" x14ac:dyDescent="0.25">
      <c r="A267" s="14" t="s">
        <v>431</v>
      </c>
      <c r="B267" s="42" t="s">
        <v>145</v>
      </c>
      <c r="C267" s="42" t="s">
        <v>132</v>
      </c>
      <c r="D267" s="76"/>
      <c r="E267" s="76"/>
      <c r="F267" s="74"/>
      <c r="G267" s="75">
        <f t="shared" si="67"/>
        <v>0</v>
      </c>
      <c r="H267" s="74"/>
      <c r="I267" s="74"/>
      <c r="J267" s="75">
        <f t="shared" si="66"/>
        <v>2613.8000000000002</v>
      </c>
      <c r="K267" s="74">
        <f>L267+M267+N267+O267+R267</f>
        <v>2613.8000000000002</v>
      </c>
      <c r="L267" s="74">
        <v>2598.8000000000002</v>
      </c>
      <c r="M267" s="74">
        <v>15</v>
      </c>
      <c r="N267" s="74"/>
      <c r="O267" s="74"/>
      <c r="P267" s="74"/>
      <c r="Q267" s="74"/>
      <c r="R267" s="74"/>
      <c r="S267" s="74"/>
      <c r="T267" s="74">
        <f t="shared" si="60"/>
        <v>0</v>
      </c>
      <c r="U267" s="146"/>
      <c r="V267"/>
      <c r="W267" s="74"/>
      <c r="X267" s="74"/>
      <c r="Y267" s="74"/>
      <c r="Z267" s="75">
        <f t="shared" si="68"/>
        <v>1500</v>
      </c>
      <c r="AA267" s="74">
        <v>1500</v>
      </c>
      <c r="AB267" s="74"/>
    </row>
    <row r="268" spans="1:28" ht="16.5" hidden="1" customHeight="1" x14ac:dyDescent="0.25">
      <c r="A268" s="14" t="s">
        <v>432</v>
      </c>
      <c r="B268" s="42" t="s">
        <v>145</v>
      </c>
      <c r="C268" s="42" t="s">
        <v>132</v>
      </c>
      <c r="D268" s="76"/>
      <c r="E268" s="76"/>
      <c r="F268" s="74"/>
      <c r="G268" s="75">
        <f t="shared" si="67"/>
        <v>0</v>
      </c>
      <c r="H268" s="74"/>
      <c r="I268" s="74"/>
      <c r="J268" s="75">
        <f t="shared" si="66"/>
        <v>4854.8999999999996</v>
      </c>
      <c r="K268" s="74">
        <f t="shared" ref="K268:K274" si="69">L268+M268+N268+O268+R268</f>
        <v>4854.8999999999996</v>
      </c>
      <c r="L268" s="74">
        <v>1957.5</v>
      </c>
      <c r="M268" s="74">
        <v>76</v>
      </c>
      <c r="N268" s="74"/>
      <c r="O268" s="74">
        <v>61.4</v>
      </c>
      <c r="P268" s="74"/>
      <c r="Q268" s="74"/>
      <c r="R268" s="74">
        <v>2760</v>
      </c>
      <c r="S268" s="74"/>
      <c r="T268" s="74">
        <f t="shared" si="60"/>
        <v>0</v>
      </c>
      <c r="U268" s="146"/>
      <c r="V268"/>
      <c r="W268" s="74"/>
      <c r="X268" s="74"/>
      <c r="Y268" s="74"/>
      <c r="Z268" s="75">
        <f t="shared" si="68"/>
        <v>1800</v>
      </c>
      <c r="AA268" s="74">
        <v>1800</v>
      </c>
      <c r="AB268" s="74"/>
    </row>
    <row r="269" spans="1:28" ht="16.5" hidden="1" customHeight="1" x14ac:dyDescent="0.25">
      <c r="A269" s="14" t="s">
        <v>433</v>
      </c>
      <c r="B269" s="42" t="s">
        <v>145</v>
      </c>
      <c r="C269" s="42" t="s">
        <v>132</v>
      </c>
      <c r="D269" s="76"/>
      <c r="E269" s="76"/>
      <c r="F269" s="74"/>
      <c r="G269" s="75">
        <f t="shared" si="67"/>
        <v>0</v>
      </c>
      <c r="H269" s="74"/>
      <c r="I269" s="74"/>
      <c r="J269" s="75">
        <f t="shared" si="66"/>
        <v>7920</v>
      </c>
      <c r="K269" s="74">
        <f t="shared" si="69"/>
        <v>7920</v>
      </c>
      <c r="L269" s="74">
        <v>2196</v>
      </c>
      <c r="M269" s="74">
        <v>100</v>
      </c>
      <c r="N269" s="74"/>
      <c r="O269" s="74">
        <v>409</v>
      </c>
      <c r="P269" s="74"/>
      <c r="Q269" s="74"/>
      <c r="R269" s="74">
        <v>5215</v>
      </c>
      <c r="S269" s="74"/>
      <c r="T269" s="74">
        <f t="shared" si="60"/>
        <v>0</v>
      </c>
      <c r="U269" s="146"/>
      <c r="V269"/>
      <c r="W269" s="74"/>
      <c r="X269" s="74"/>
      <c r="Y269" s="74"/>
      <c r="Z269" s="75">
        <f t="shared" si="68"/>
        <v>2200</v>
      </c>
      <c r="AA269" s="74">
        <v>2200</v>
      </c>
      <c r="AB269" s="74"/>
    </row>
    <row r="270" spans="1:28" ht="16.5" hidden="1" customHeight="1" x14ac:dyDescent="0.25">
      <c r="A270" s="14" t="s">
        <v>434</v>
      </c>
      <c r="B270" s="42" t="s">
        <v>145</v>
      </c>
      <c r="C270" s="42" t="s">
        <v>132</v>
      </c>
      <c r="D270" s="76"/>
      <c r="E270" s="76"/>
      <c r="F270" s="74"/>
      <c r="G270" s="75">
        <f t="shared" si="67"/>
        <v>0</v>
      </c>
      <c r="H270" s="74"/>
      <c r="I270" s="74"/>
      <c r="J270" s="75">
        <f t="shared" si="66"/>
        <v>21779.200000000001</v>
      </c>
      <c r="K270" s="74">
        <f t="shared" si="69"/>
        <v>21660.3</v>
      </c>
      <c r="L270" s="74">
        <v>4299.1000000000004</v>
      </c>
      <c r="M270" s="74">
        <v>360</v>
      </c>
      <c r="N270" s="74">
        <v>1500.3</v>
      </c>
      <c r="O270" s="74">
        <v>953.5</v>
      </c>
      <c r="P270" s="74"/>
      <c r="Q270" s="74"/>
      <c r="R270" s="74">
        <v>14547.4</v>
      </c>
      <c r="S270" s="74"/>
      <c r="T270" s="74">
        <f t="shared" si="60"/>
        <v>118.9</v>
      </c>
      <c r="U270" s="146"/>
      <c r="V270"/>
      <c r="W270" s="74">
        <v>118.9</v>
      </c>
      <c r="X270" s="74"/>
      <c r="Y270" s="74"/>
      <c r="Z270" s="75">
        <f t="shared" si="68"/>
        <v>3118.9</v>
      </c>
      <c r="AA270" s="74">
        <v>3000</v>
      </c>
      <c r="AB270" s="74">
        <v>118.9</v>
      </c>
    </row>
    <row r="271" spans="1:28" ht="16.5" hidden="1" customHeight="1" x14ac:dyDescent="0.25">
      <c r="A271" s="14" t="s">
        <v>435</v>
      </c>
      <c r="B271" s="42" t="s">
        <v>145</v>
      </c>
      <c r="C271" s="42" t="s">
        <v>132</v>
      </c>
      <c r="D271" s="76"/>
      <c r="E271" s="76"/>
      <c r="F271" s="74"/>
      <c r="G271" s="75">
        <f t="shared" si="67"/>
        <v>0</v>
      </c>
      <c r="H271" s="74"/>
      <c r="I271" s="74"/>
      <c r="J271" s="75">
        <f t="shared" si="66"/>
        <v>2492.6</v>
      </c>
      <c r="K271" s="74">
        <f t="shared" si="69"/>
        <v>2492.6</v>
      </c>
      <c r="L271" s="74">
        <v>1652.1</v>
      </c>
      <c r="M271" s="74">
        <v>30</v>
      </c>
      <c r="N271" s="74"/>
      <c r="O271" s="74">
        <v>98</v>
      </c>
      <c r="P271" s="74"/>
      <c r="Q271" s="74"/>
      <c r="R271" s="74">
        <v>712.5</v>
      </c>
      <c r="S271" s="74"/>
      <c r="T271" s="74">
        <f t="shared" si="60"/>
        <v>0</v>
      </c>
      <c r="U271" s="146"/>
      <c r="V271"/>
      <c r="W271" s="74"/>
      <c r="X271" s="74"/>
      <c r="Y271" s="74"/>
      <c r="Z271" s="75">
        <f t="shared" si="68"/>
        <v>1500</v>
      </c>
      <c r="AA271" s="74">
        <v>1500</v>
      </c>
      <c r="AB271" s="74"/>
    </row>
    <row r="272" spans="1:28" ht="16.5" hidden="1" customHeight="1" x14ac:dyDescent="0.25">
      <c r="A272" s="14" t="s">
        <v>436</v>
      </c>
      <c r="B272" s="42" t="s">
        <v>145</v>
      </c>
      <c r="C272" s="42" t="s">
        <v>132</v>
      </c>
      <c r="D272" s="76"/>
      <c r="E272" s="76"/>
      <c r="F272" s="74"/>
      <c r="G272" s="75">
        <f t="shared" si="67"/>
        <v>0</v>
      </c>
      <c r="H272" s="74"/>
      <c r="I272" s="74"/>
      <c r="J272" s="75">
        <f t="shared" si="66"/>
        <v>1092.0999999999999</v>
      </c>
      <c r="K272" s="74">
        <v>1092.0999999999999</v>
      </c>
      <c r="L272" s="74">
        <v>607.79999999999995</v>
      </c>
      <c r="M272" s="74">
        <v>160</v>
      </c>
      <c r="N272" s="74"/>
      <c r="O272" s="74">
        <v>200</v>
      </c>
      <c r="P272" s="74"/>
      <c r="Q272" s="74"/>
      <c r="R272" s="74">
        <v>7278.7</v>
      </c>
      <c r="S272" s="74"/>
      <c r="T272" s="74">
        <f t="shared" si="60"/>
        <v>0</v>
      </c>
      <c r="U272" s="145"/>
      <c r="V272"/>
      <c r="W272" s="74"/>
      <c r="X272" s="74"/>
      <c r="Y272" s="74"/>
      <c r="Z272" s="75">
        <f t="shared" si="68"/>
        <v>800</v>
      </c>
      <c r="AA272" s="74">
        <v>800</v>
      </c>
      <c r="AB272" s="74"/>
    </row>
    <row r="273" spans="1:28" ht="16.5" hidden="1" customHeight="1" x14ac:dyDescent="0.25">
      <c r="A273" s="14" t="s">
        <v>437</v>
      </c>
      <c r="B273" s="42" t="s">
        <v>145</v>
      </c>
      <c r="C273" s="42" t="s">
        <v>132</v>
      </c>
      <c r="D273" s="76"/>
      <c r="E273" s="76"/>
      <c r="F273" s="74"/>
      <c r="G273" s="75">
        <f t="shared" si="67"/>
        <v>0</v>
      </c>
      <c r="H273" s="74"/>
      <c r="I273" s="74"/>
      <c r="J273" s="75">
        <f t="shared" si="66"/>
        <v>1070.2</v>
      </c>
      <c r="K273" s="74">
        <f t="shared" si="69"/>
        <v>1070.2</v>
      </c>
      <c r="L273" s="74">
        <v>900</v>
      </c>
      <c r="M273" s="74">
        <v>5</v>
      </c>
      <c r="N273" s="74"/>
      <c r="O273" s="74">
        <v>15.2</v>
      </c>
      <c r="P273" s="74"/>
      <c r="Q273" s="74"/>
      <c r="R273" s="74">
        <v>150</v>
      </c>
      <c r="S273" s="74"/>
      <c r="T273" s="74">
        <f t="shared" si="60"/>
        <v>0</v>
      </c>
      <c r="U273" s="145"/>
      <c r="V273"/>
      <c r="W273" s="74"/>
      <c r="X273" s="74"/>
      <c r="Y273" s="74"/>
      <c r="Z273" s="75">
        <f t="shared" si="68"/>
        <v>800</v>
      </c>
      <c r="AA273" s="74">
        <v>800</v>
      </c>
      <c r="AB273" s="74"/>
    </row>
    <row r="274" spans="1:28" ht="16.5" hidden="1" customHeight="1" x14ac:dyDescent="0.25">
      <c r="A274" s="14" t="s">
        <v>365</v>
      </c>
      <c r="B274" s="42" t="s">
        <v>145</v>
      </c>
      <c r="C274" s="42" t="s">
        <v>132</v>
      </c>
      <c r="D274" s="76"/>
      <c r="E274" s="76"/>
      <c r="F274" s="74"/>
      <c r="G274" s="75">
        <f t="shared" si="67"/>
        <v>0</v>
      </c>
      <c r="H274" s="74"/>
      <c r="I274" s="74"/>
      <c r="J274" s="75">
        <f t="shared" si="66"/>
        <v>14635</v>
      </c>
      <c r="K274" s="74">
        <f t="shared" si="69"/>
        <v>14635</v>
      </c>
      <c r="L274" s="74">
        <v>3979.1</v>
      </c>
      <c r="M274" s="74">
        <v>125.2</v>
      </c>
      <c r="N274" s="74"/>
      <c r="O274" s="74">
        <v>338.8</v>
      </c>
      <c r="P274" s="74"/>
      <c r="Q274" s="74"/>
      <c r="R274" s="74">
        <v>10191.9</v>
      </c>
      <c r="S274" s="74"/>
      <c r="T274" s="74">
        <f t="shared" si="60"/>
        <v>0</v>
      </c>
      <c r="U274" s="145"/>
      <c r="V274"/>
      <c r="W274" s="74"/>
      <c r="X274" s="74"/>
      <c r="Y274" s="74"/>
      <c r="Z274" s="75">
        <f t="shared" si="68"/>
        <v>2500</v>
      </c>
      <c r="AA274" s="74">
        <v>2500</v>
      </c>
      <c r="AB274" s="74"/>
    </row>
    <row r="275" spans="1:28" ht="18.75" hidden="1" customHeight="1" x14ac:dyDescent="0.25">
      <c r="A275" s="45" t="s">
        <v>30</v>
      </c>
      <c r="B275" s="42"/>
      <c r="C275" s="42"/>
      <c r="D275" s="100">
        <f>D276+D277+D278</f>
        <v>0</v>
      </c>
      <c r="E275" s="100">
        <f>E276+E277+E278</f>
        <v>0</v>
      </c>
      <c r="F275" s="100">
        <f>F276+F277+F278</f>
        <v>0</v>
      </c>
      <c r="G275" s="75">
        <f t="shared" si="67"/>
        <v>0</v>
      </c>
      <c r="H275" s="100">
        <f>H276+H277+H278</f>
        <v>0</v>
      </c>
      <c r="I275" s="100">
        <f>I276+I277+I278</f>
        <v>0</v>
      </c>
      <c r="J275" s="75">
        <f t="shared" si="66"/>
        <v>2469.5</v>
      </c>
      <c r="K275" s="100">
        <f>K276+K277+K278</f>
        <v>2469.5</v>
      </c>
      <c r="L275" s="100">
        <f>L276+L277+L278</f>
        <v>2216.3000000000002</v>
      </c>
      <c r="M275" s="100">
        <f>M276+M277+M278</f>
        <v>120</v>
      </c>
      <c r="N275" s="100">
        <f>N276+N277+N278</f>
        <v>0</v>
      </c>
      <c r="O275" s="100">
        <f>O276+O277+O278</f>
        <v>81.599999999999994</v>
      </c>
      <c r="P275" s="100"/>
      <c r="Q275" s="100"/>
      <c r="R275" s="100">
        <f>R276+R277+R278</f>
        <v>0</v>
      </c>
      <c r="S275" s="100"/>
      <c r="T275" s="74">
        <f t="shared" si="60"/>
        <v>0</v>
      </c>
      <c r="U275" s="145"/>
      <c r="V275"/>
      <c r="W275" s="100"/>
      <c r="X275" s="100"/>
      <c r="Y275" s="100"/>
      <c r="Z275" s="75">
        <f t="shared" si="68"/>
        <v>2000</v>
      </c>
      <c r="AA275" s="100">
        <f>AA276+AA277+AA278</f>
        <v>2000</v>
      </c>
      <c r="AB275" s="100">
        <f>AB276+AB277+AB278</f>
        <v>0</v>
      </c>
    </row>
    <row r="276" spans="1:28" ht="16.5" hidden="1" customHeight="1" x14ac:dyDescent="0.25">
      <c r="A276" s="14" t="s">
        <v>440</v>
      </c>
      <c r="B276" s="42" t="s">
        <v>145</v>
      </c>
      <c r="C276" s="42" t="s">
        <v>132</v>
      </c>
      <c r="D276" s="76"/>
      <c r="E276" s="76"/>
      <c r="F276" s="74"/>
      <c r="G276" s="75">
        <f t="shared" si="67"/>
        <v>0</v>
      </c>
      <c r="H276" s="74"/>
      <c r="I276" s="74"/>
      <c r="J276" s="75">
        <f t="shared" si="66"/>
        <v>450.8</v>
      </c>
      <c r="K276" s="74">
        <f>L276+M276+N276+O276+R276</f>
        <v>450.8</v>
      </c>
      <c r="L276" s="74">
        <v>450.8</v>
      </c>
      <c r="M276" s="74"/>
      <c r="N276" s="74"/>
      <c r="O276" s="74"/>
      <c r="P276" s="74"/>
      <c r="Q276" s="74"/>
      <c r="R276" s="74"/>
      <c r="S276" s="74"/>
      <c r="T276" s="74">
        <f t="shared" si="60"/>
        <v>0</v>
      </c>
      <c r="U276" s="145"/>
      <c r="V276"/>
      <c r="W276" s="74"/>
      <c r="X276" s="74"/>
      <c r="Y276" s="74"/>
      <c r="Z276" s="75">
        <f t="shared" si="68"/>
        <v>500</v>
      </c>
      <c r="AA276" s="74">
        <v>500</v>
      </c>
      <c r="AB276" s="74"/>
    </row>
    <row r="277" spans="1:28" ht="16.5" hidden="1" customHeight="1" x14ac:dyDescent="0.25">
      <c r="A277" s="14" t="s">
        <v>441</v>
      </c>
      <c r="B277" s="42" t="s">
        <v>145</v>
      </c>
      <c r="C277" s="42" t="s">
        <v>132</v>
      </c>
      <c r="D277" s="76"/>
      <c r="E277" s="76"/>
      <c r="F277" s="74"/>
      <c r="G277" s="75">
        <f t="shared" si="67"/>
        <v>0</v>
      </c>
      <c r="H277" s="74"/>
      <c r="I277" s="74"/>
      <c r="J277" s="75">
        <f t="shared" si="66"/>
        <v>1353.5</v>
      </c>
      <c r="K277" s="74">
        <v>1353.5</v>
      </c>
      <c r="L277" s="74">
        <v>1353.5</v>
      </c>
      <c r="M277" s="74">
        <v>100</v>
      </c>
      <c r="N277" s="74"/>
      <c r="O277" s="74">
        <v>70</v>
      </c>
      <c r="P277" s="74"/>
      <c r="Q277" s="74"/>
      <c r="R277" s="74"/>
      <c r="S277" s="74"/>
      <c r="T277" s="74">
        <f t="shared" si="60"/>
        <v>0</v>
      </c>
      <c r="U277" s="145"/>
      <c r="V277"/>
      <c r="W277" s="74"/>
      <c r="X277" s="74"/>
      <c r="Y277" s="74"/>
      <c r="Z277" s="75">
        <f t="shared" si="68"/>
        <v>800</v>
      </c>
      <c r="AA277" s="74">
        <v>800</v>
      </c>
      <c r="AB277" s="74"/>
    </row>
    <row r="278" spans="1:28" ht="16.5" hidden="1" customHeight="1" x14ac:dyDescent="0.25">
      <c r="A278" s="14" t="s">
        <v>442</v>
      </c>
      <c r="B278" s="42" t="s">
        <v>145</v>
      </c>
      <c r="C278" s="42" t="s">
        <v>132</v>
      </c>
      <c r="D278" s="76"/>
      <c r="E278" s="76"/>
      <c r="F278" s="74"/>
      <c r="G278" s="75">
        <f t="shared" si="67"/>
        <v>0</v>
      </c>
      <c r="H278" s="74"/>
      <c r="I278" s="74"/>
      <c r="J278" s="75">
        <f t="shared" si="66"/>
        <v>665.2</v>
      </c>
      <c r="K278" s="74">
        <v>665.2</v>
      </c>
      <c r="L278" s="74">
        <v>412</v>
      </c>
      <c r="M278" s="74">
        <v>20</v>
      </c>
      <c r="N278" s="74"/>
      <c r="O278" s="74">
        <v>11.6</v>
      </c>
      <c r="P278" s="74"/>
      <c r="Q278" s="74"/>
      <c r="R278" s="74"/>
      <c r="S278" s="74"/>
      <c r="T278" s="74">
        <f t="shared" si="60"/>
        <v>0</v>
      </c>
      <c r="U278" s="145"/>
      <c r="V278"/>
      <c r="W278" s="74"/>
      <c r="X278" s="74"/>
      <c r="Y278" s="74"/>
      <c r="Z278" s="75">
        <f t="shared" si="68"/>
        <v>700</v>
      </c>
      <c r="AA278" s="74">
        <v>700</v>
      </c>
      <c r="AB278" s="74"/>
    </row>
    <row r="279" spans="1:28" ht="27" hidden="1" customHeight="1" x14ac:dyDescent="0.25">
      <c r="A279" s="45" t="s">
        <v>31</v>
      </c>
      <c r="B279" s="42"/>
      <c r="C279" s="42"/>
      <c r="D279" s="100">
        <f>D280+D281+D282</f>
        <v>0</v>
      </c>
      <c r="E279" s="100">
        <f>E280+E281+E282</f>
        <v>0</v>
      </c>
      <c r="F279" s="100">
        <f>F280+F281+F282</f>
        <v>0</v>
      </c>
      <c r="G279" s="75">
        <f t="shared" si="67"/>
        <v>0</v>
      </c>
      <c r="H279" s="100">
        <f>H280+H281+H282</f>
        <v>0</v>
      </c>
      <c r="I279" s="100">
        <f>I280+I281+I282</f>
        <v>0</v>
      </c>
      <c r="J279" s="75">
        <f t="shared" si="66"/>
        <v>1371.6</v>
      </c>
      <c r="K279" s="100">
        <f>K280+K281+K282</f>
        <v>1371.6</v>
      </c>
      <c r="L279" s="100">
        <f>L280+L281+L282</f>
        <v>1489</v>
      </c>
      <c r="M279" s="100">
        <f>M280+M281+M282</f>
        <v>0</v>
      </c>
      <c r="N279" s="100">
        <f>N280+N281+N282</f>
        <v>0</v>
      </c>
      <c r="O279" s="100">
        <f>O280+O281+O282</f>
        <v>168.79999999999998</v>
      </c>
      <c r="P279" s="100"/>
      <c r="Q279" s="100"/>
      <c r="R279" s="100">
        <f>R280+R281+R282</f>
        <v>0</v>
      </c>
      <c r="S279" s="100"/>
      <c r="T279" s="74">
        <f t="shared" si="60"/>
        <v>0</v>
      </c>
      <c r="U279" s="145"/>
      <c r="V279"/>
      <c r="W279" s="100"/>
      <c r="X279" s="100"/>
      <c r="Y279" s="100"/>
      <c r="Z279" s="75">
        <f t="shared" si="68"/>
        <v>1150</v>
      </c>
      <c r="AA279" s="100">
        <f>AA280+AA281+AA282</f>
        <v>1150</v>
      </c>
      <c r="AB279" s="100">
        <f>AB280+AB281+AB282</f>
        <v>0</v>
      </c>
    </row>
    <row r="280" spans="1:28" ht="16.5" hidden="1" customHeight="1" x14ac:dyDescent="0.25">
      <c r="A280" s="14" t="s">
        <v>443</v>
      </c>
      <c r="B280" s="42" t="s">
        <v>145</v>
      </c>
      <c r="C280" s="42" t="s">
        <v>132</v>
      </c>
      <c r="D280" s="76"/>
      <c r="E280" s="76"/>
      <c r="F280" s="74"/>
      <c r="G280" s="75">
        <f t="shared" si="67"/>
        <v>0</v>
      </c>
      <c r="H280" s="74"/>
      <c r="I280" s="74"/>
      <c r="J280" s="75">
        <f t="shared" si="66"/>
        <v>447.6</v>
      </c>
      <c r="K280" s="74">
        <v>447.6</v>
      </c>
      <c r="L280" s="74">
        <v>570</v>
      </c>
      <c r="M280" s="74"/>
      <c r="N280" s="74"/>
      <c r="O280" s="74">
        <v>4.0999999999999996</v>
      </c>
      <c r="P280" s="74"/>
      <c r="Q280" s="74"/>
      <c r="R280" s="74"/>
      <c r="S280" s="74"/>
      <c r="T280" s="74">
        <f t="shared" si="60"/>
        <v>0</v>
      </c>
      <c r="U280" s="145"/>
      <c r="V280"/>
      <c r="W280" s="74"/>
      <c r="X280" s="74"/>
      <c r="Y280" s="74"/>
      <c r="Z280" s="75">
        <f t="shared" si="68"/>
        <v>400</v>
      </c>
      <c r="AA280" s="74">
        <v>400</v>
      </c>
      <c r="AB280" s="74"/>
    </row>
    <row r="281" spans="1:28" ht="16.5" hidden="1" customHeight="1" x14ac:dyDescent="0.25">
      <c r="A281" s="14" t="s">
        <v>444</v>
      </c>
      <c r="B281" s="42" t="s">
        <v>145</v>
      </c>
      <c r="C281" s="42" t="s">
        <v>132</v>
      </c>
      <c r="D281" s="76"/>
      <c r="E281" s="76"/>
      <c r="F281" s="74"/>
      <c r="G281" s="75">
        <f t="shared" si="67"/>
        <v>0</v>
      </c>
      <c r="H281" s="74"/>
      <c r="I281" s="74"/>
      <c r="J281" s="75">
        <f t="shared" si="66"/>
        <v>364.5</v>
      </c>
      <c r="K281" s="74">
        <v>364.5</v>
      </c>
      <c r="L281" s="74">
        <v>425</v>
      </c>
      <c r="M281" s="74"/>
      <c r="N281" s="74"/>
      <c r="O281" s="74">
        <v>164.7</v>
      </c>
      <c r="P281" s="74"/>
      <c r="Q281" s="74"/>
      <c r="R281" s="74"/>
      <c r="S281" s="74"/>
      <c r="T281" s="74">
        <f t="shared" si="60"/>
        <v>0</v>
      </c>
      <c r="U281" s="145"/>
      <c r="V281"/>
      <c r="W281" s="74"/>
      <c r="X281" s="74"/>
      <c r="Y281" s="74"/>
      <c r="Z281" s="75">
        <f t="shared" si="68"/>
        <v>400</v>
      </c>
      <c r="AA281" s="74">
        <v>400</v>
      </c>
      <c r="AB281" s="74"/>
    </row>
    <row r="282" spans="1:28" ht="16.5" hidden="1" customHeight="1" x14ac:dyDescent="0.25">
      <c r="A282" s="14" t="s">
        <v>438</v>
      </c>
      <c r="B282" s="42" t="s">
        <v>145</v>
      </c>
      <c r="C282" s="42" t="s">
        <v>132</v>
      </c>
      <c r="D282" s="76"/>
      <c r="E282" s="76"/>
      <c r="F282" s="74"/>
      <c r="G282" s="75">
        <f t="shared" si="67"/>
        <v>0</v>
      </c>
      <c r="H282" s="74"/>
      <c r="I282" s="74"/>
      <c r="J282" s="75">
        <f t="shared" si="66"/>
        <v>559.5</v>
      </c>
      <c r="K282" s="74">
        <v>559.5</v>
      </c>
      <c r="L282" s="74">
        <v>494</v>
      </c>
      <c r="M282" s="74"/>
      <c r="N282" s="74"/>
      <c r="O282" s="74"/>
      <c r="P282" s="74"/>
      <c r="Q282" s="74"/>
      <c r="R282" s="74"/>
      <c r="S282" s="74"/>
      <c r="T282" s="74">
        <f t="shared" si="60"/>
        <v>0</v>
      </c>
      <c r="U282" s="145"/>
      <c r="V282"/>
      <c r="W282" s="74"/>
      <c r="X282" s="74"/>
      <c r="Y282" s="74"/>
      <c r="Z282" s="75">
        <f t="shared" si="68"/>
        <v>350</v>
      </c>
      <c r="AA282" s="74">
        <v>350</v>
      </c>
      <c r="AB282" s="74"/>
    </row>
    <row r="283" spans="1:28" ht="40.5" hidden="1" customHeight="1" x14ac:dyDescent="0.25">
      <c r="A283" s="40" t="s">
        <v>64</v>
      </c>
      <c r="B283" s="42" t="s">
        <v>145</v>
      </c>
      <c r="C283" s="42" t="s">
        <v>132</v>
      </c>
      <c r="D283" s="76"/>
      <c r="E283" s="76"/>
      <c r="F283" s="74"/>
      <c r="G283" s="75">
        <f t="shared" si="67"/>
        <v>125</v>
      </c>
      <c r="H283" s="117">
        <v>125</v>
      </c>
      <c r="I283" s="74"/>
      <c r="J283" s="75"/>
      <c r="K283" s="74"/>
      <c r="L283" s="74"/>
      <c r="M283" s="74"/>
      <c r="N283" s="74"/>
      <c r="O283" s="74"/>
      <c r="P283" s="74"/>
      <c r="Q283" s="74"/>
      <c r="R283" s="74"/>
      <c r="S283" s="74"/>
      <c r="T283" s="74">
        <f t="shared" si="60"/>
        <v>0</v>
      </c>
      <c r="U283" s="145"/>
      <c r="V283"/>
      <c r="W283" s="74"/>
      <c r="X283" s="74"/>
      <c r="Y283" s="74"/>
      <c r="Z283" s="75">
        <f t="shared" si="68"/>
        <v>0</v>
      </c>
      <c r="AA283" s="74"/>
      <c r="AB283" s="74"/>
    </row>
    <row r="284" spans="1:28" ht="40.5" hidden="1" customHeight="1" x14ac:dyDescent="0.25">
      <c r="A284" s="40" t="s">
        <v>38</v>
      </c>
      <c r="B284" s="42"/>
      <c r="C284" s="42"/>
      <c r="D284" s="76"/>
      <c r="E284" s="76"/>
      <c r="F284" s="74"/>
      <c r="G284" s="75"/>
      <c r="H284" s="117"/>
      <c r="I284" s="74"/>
      <c r="J284" s="75"/>
      <c r="K284" s="74">
        <v>2258</v>
      </c>
      <c r="L284" s="74"/>
      <c r="M284" s="74"/>
      <c r="N284" s="74"/>
      <c r="O284" s="74"/>
      <c r="P284" s="74"/>
      <c r="Q284" s="74"/>
      <c r="R284" s="74"/>
      <c r="S284" s="74"/>
      <c r="T284" s="74"/>
      <c r="U284" s="145"/>
      <c r="V284"/>
      <c r="W284" s="74"/>
      <c r="X284" s="74"/>
      <c r="Y284" s="74"/>
      <c r="Z284" s="75"/>
      <c r="AA284" s="74">
        <v>2258</v>
      </c>
      <c r="AB284" s="74"/>
    </row>
    <row r="285" spans="1:28" s="18" customFormat="1" ht="16.5" hidden="1" customHeight="1" x14ac:dyDescent="0.25">
      <c r="A285" s="16" t="s">
        <v>237</v>
      </c>
      <c r="B285" s="24" t="s">
        <v>145</v>
      </c>
      <c r="C285" s="24" t="s">
        <v>168</v>
      </c>
      <c r="D285" s="91">
        <f>SUM(D286+D287+D288+D289+D311+D313+D321+D322+D323)</f>
        <v>50805.700000000004</v>
      </c>
      <c r="E285" s="91">
        <f>SUM(E286+E287+E288+E289+E311+E312+E313+E321+E322+E323)</f>
        <v>131760.80000000002</v>
      </c>
      <c r="F285" s="91">
        <f t="shared" ref="F285:AB285" si="70">SUM(F286+F287+F288+F289+F311+F313+F321+F322+F323)</f>
        <v>0</v>
      </c>
      <c r="G285" s="92">
        <f t="shared" si="70"/>
        <v>87732.2</v>
      </c>
      <c r="H285" s="91">
        <f t="shared" si="70"/>
        <v>84642.2</v>
      </c>
      <c r="I285" s="91">
        <f t="shared" si="70"/>
        <v>3090</v>
      </c>
      <c r="J285" s="92">
        <f t="shared" si="70"/>
        <v>194337.7</v>
      </c>
      <c r="K285" s="91">
        <f>SUM(K286+K287+K288+K289+K311+K313+K321+K322+K323)</f>
        <v>129331.59999999999</v>
      </c>
      <c r="L285" s="91">
        <f t="shared" si="70"/>
        <v>3598.6</v>
      </c>
      <c r="M285" s="91">
        <f t="shared" si="70"/>
        <v>0</v>
      </c>
      <c r="N285" s="91">
        <f t="shared" si="70"/>
        <v>0</v>
      </c>
      <c r="O285" s="91">
        <f t="shared" si="70"/>
        <v>0</v>
      </c>
      <c r="P285" s="91">
        <f t="shared" si="70"/>
        <v>0</v>
      </c>
      <c r="Q285" s="91">
        <f t="shared" si="70"/>
        <v>0</v>
      </c>
      <c r="R285" s="91">
        <f t="shared" si="70"/>
        <v>4995.1000000000004</v>
      </c>
      <c r="S285" s="91">
        <f t="shared" si="70"/>
        <v>0</v>
      </c>
      <c r="T285" s="91">
        <f t="shared" si="70"/>
        <v>67326.100000000006</v>
      </c>
      <c r="U285" s="145"/>
      <c r="V285"/>
      <c r="W285" s="91"/>
      <c r="X285" s="91"/>
      <c r="Y285" s="91"/>
      <c r="Z285" s="75">
        <f t="shared" si="68"/>
        <v>174915.6</v>
      </c>
      <c r="AA285" s="91">
        <f t="shared" si="70"/>
        <v>107589.5</v>
      </c>
      <c r="AB285" s="91">
        <f t="shared" si="70"/>
        <v>67326.100000000006</v>
      </c>
    </row>
    <row r="286" spans="1:28" ht="26.25" hidden="1" x14ac:dyDescent="0.25">
      <c r="A286" s="14" t="s">
        <v>373</v>
      </c>
      <c r="B286" s="20" t="s">
        <v>145</v>
      </c>
      <c r="C286" s="20" t="s">
        <v>168</v>
      </c>
      <c r="D286" s="76">
        <v>14425.4</v>
      </c>
      <c r="E286" s="73">
        <v>17116.400000000001</v>
      </c>
      <c r="F286" s="74"/>
      <c r="G286" s="75">
        <f t="shared" si="56"/>
        <v>16731</v>
      </c>
      <c r="H286" s="74">
        <v>16731</v>
      </c>
      <c r="I286" s="74"/>
      <c r="J286" s="75">
        <f>SUM(K286+T286)</f>
        <v>22135</v>
      </c>
      <c r="K286" s="74">
        <v>22135</v>
      </c>
      <c r="L286" s="74"/>
      <c r="M286" s="74"/>
      <c r="N286" s="74"/>
      <c r="O286" s="74"/>
      <c r="P286" s="74"/>
      <c r="Q286" s="74"/>
      <c r="R286" s="74"/>
      <c r="S286" s="74"/>
      <c r="T286" s="74"/>
      <c r="U286" s="144"/>
      <c r="V286"/>
      <c r="W286" s="74"/>
      <c r="X286" s="74"/>
      <c r="Y286" s="74"/>
      <c r="Z286" s="75">
        <f t="shared" si="68"/>
        <v>21235</v>
      </c>
      <c r="AA286" s="74">
        <v>21235</v>
      </c>
      <c r="AB286" s="74"/>
    </row>
    <row r="287" spans="1:28" ht="26.25" hidden="1" x14ac:dyDescent="0.25">
      <c r="A287" s="14" t="s">
        <v>372</v>
      </c>
      <c r="B287" s="20" t="s">
        <v>145</v>
      </c>
      <c r="C287" s="20" t="s">
        <v>168</v>
      </c>
      <c r="D287" s="76">
        <v>28184.400000000001</v>
      </c>
      <c r="E287" s="73">
        <v>29961.200000000001</v>
      </c>
      <c r="F287" s="74"/>
      <c r="G287" s="75">
        <f t="shared" si="56"/>
        <v>28839</v>
      </c>
      <c r="H287" s="74">
        <v>28839</v>
      </c>
      <c r="I287" s="74"/>
      <c r="J287" s="75">
        <f>SUM(K287+T287)</f>
        <v>38891.199999999997</v>
      </c>
      <c r="K287" s="74">
        <v>38891.199999999997</v>
      </c>
      <c r="L287" s="74"/>
      <c r="M287" s="74"/>
      <c r="N287" s="74"/>
      <c r="O287" s="74"/>
      <c r="P287" s="74"/>
      <c r="Q287" s="74"/>
      <c r="R287" s="74"/>
      <c r="S287" s="74"/>
      <c r="T287" s="74"/>
      <c r="U287" s="144"/>
      <c r="V287"/>
      <c r="W287" s="74"/>
      <c r="X287" s="74"/>
      <c r="Y287" s="74"/>
      <c r="Z287" s="75">
        <f t="shared" si="68"/>
        <v>28762.799999999999</v>
      </c>
      <c r="AA287" s="74">
        <v>28762.799999999999</v>
      </c>
      <c r="AB287" s="74"/>
    </row>
    <row r="288" spans="1:28" ht="25.5" hidden="1" x14ac:dyDescent="0.2">
      <c r="A288" s="40" t="s">
        <v>61</v>
      </c>
      <c r="B288" s="42" t="s">
        <v>145</v>
      </c>
      <c r="C288" s="42" t="s">
        <v>168</v>
      </c>
      <c r="D288" s="76">
        <v>2051.8000000000002</v>
      </c>
      <c r="E288" s="73"/>
      <c r="F288" s="74"/>
      <c r="G288" s="75">
        <f t="shared" si="56"/>
        <v>0</v>
      </c>
      <c r="H288" s="74"/>
      <c r="I288" s="74"/>
      <c r="J288" s="75">
        <f>SUM(K288+T288)</f>
        <v>0</v>
      </c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5">
        <f t="shared" si="68"/>
        <v>0</v>
      </c>
      <c r="AA288" s="74"/>
      <c r="AB288" s="74"/>
    </row>
    <row r="289" spans="1:28" ht="38.25" hidden="1" customHeight="1" collapsed="1" x14ac:dyDescent="0.2">
      <c r="A289" s="14" t="s">
        <v>374</v>
      </c>
      <c r="B289" s="20" t="s">
        <v>145</v>
      </c>
      <c r="C289" s="20" t="s">
        <v>168</v>
      </c>
      <c r="D289" s="73">
        <f>SUM(D290+D292+D293+D294+D295+D296+D297+D298+D299+D300+D301+D302+D303+D304+D305+D306+D307+D308+D309+D310)</f>
        <v>0</v>
      </c>
      <c r="E289" s="73">
        <f>SUM(E290+E291+E292+E293+E294+E295+E296+E297+E298+E299+E300+E301+E302+E303+E304+E305+E306+E307+E308+E309+E310)</f>
        <v>4422.9999999999991</v>
      </c>
      <c r="F289" s="73">
        <f>SUM(F290+F292+F293+F294+F295+F296+F297+F298+F299+F300+F301+F302+F303+F304+F305+F306+F307+F308+F309+F310)</f>
        <v>0</v>
      </c>
      <c r="G289" s="75">
        <f>SUM(I289+H289)</f>
        <v>7543</v>
      </c>
      <c r="H289" s="73">
        <v>7543</v>
      </c>
      <c r="I289" s="73">
        <f>SUM(I290+I292+I293+I294+I295+I296+I297+I298+I299+I300+I301+I302+I303+I304+I305+I306+I307+I308+I309+I310)</f>
        <v>0</v>
      </c>
      <c r="J289" s="75">
        <f>SUM(K289+T289)</f>
        <v>7543</v>
      </c>
      <c r="K289" s="73">
        <v>7543</v>
      </c>
      <c r="L289" s="73"/>
      <c r="M289" s="73"/>
      <c r="N289" s="73"/>
      <c r="O289" s="73"/>
      <c r="P289" s="73"/>
      <c r="Q289" s="73"/>
      <c r="R289" s="73"/>
      <c r="S289" s="73"/>
      <c r="T289" s="73">
        <f>SUM(T290+T292+T293+T294+T295+T296+T297+T298+T299+T300+T301+T302+T303+T304+T305+T306+T307+T308+T309+T310)</f>
        <v>0</v>
      </c>
      <c r="U289" s="73"/>
      <c r="V289" s="73"/>
      <c r="W289" s="73"/>
      <c r="X289" s="73"/>
      <c r="Y289" s="73"/>
      <c r="Z289" s="75">
        <f t="shared" si="68"/>
        <v>4423</v>
      </c>
      <c r="AA289" s="74">
        <v>4423</v>
      </c>
      <c r="AB289" s="74"/>
    </row>
    <row r="290" spans="1:28" hidden="1" outlineLevel="1" x14ac:dyDescent="0.2">
      <c r="A290" s="14" t="s">
        <v>121</v>
      </c>
      <c r="B290" s="20" t="s">
        <v>145</v>
      </c>
      <c r="C290" s="20" t="s">
        <v>168</v>
      </c>
      <c r="D290" s="76"/>
      <c r="E290" s="73">
        <v>3924.8</v>
      </c>
      <c r="F290" s="74"/>
      <c r="G290" s="75">
        <f t="shared" si="56"/>
        <v>0</v>
      </c>
      <c r="H290" s="74"/>
      <c r="I290" s="74"/>
      <c r="J290" s="75">
        <f t="shared" ref="J290:J322" si="71">SUM(K290+T290)</f>
        <v>0</v>
      </c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5">
        <f t="shared" si="68"/>
        <v>0</v>
      </c>
      <c r="AA290" s="74"/>
      <c r="AB290" s="74"/>
    </row>
    <row r="291" spans="1:28" hidden="1" outlineLevel="1" x14ac:dyDescent="0.2">
      <c r="A291" s="14" t="s">
        <v>173</v>
      </c>
      <c r="B291" s="20" t="s">
        <v>145</v>
      </c>
      <c r="C291" s="20" t="s">
        <v>168</v>
      </c>
      <c r="D291" s="76"/>
      <c r="E291" s="73">
        <v>3.2</v>
      </c>
      <c r="F291" s="74"/>
      <c r="G291" s="75">
        <f>SUM(I291+H291)</f>
        <v>0</v>
      </c>
      <c r="H291" s="74"/>
      <c r="I291" s="74"/>
      <c r="J291" s="75">
        <f>SUM(K291+T291)</f>
        <v>0</v>
      </c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5">
        <f t="shared" si="68"/>
        <v>0</v>
      </c>
      <c r="AA291" s="74"/>
      <c r="AB291" s="74"/>
    </row>
    <row r="292" spans="1:28" hidden="1" outlineLevel="1" x14ac:dyDescent="0.2">
      <c r="A292" s="14" t="s">
        <v>174</v>
      </c>
      <c r="B292" s="20" t="s">
        <v>145</v>
      </c>
      <c r="C292" s="20" t="s">
        <v>168</v>
      </c>
      <c r="D292" s="76"/>
      <c r="E292" s="73">
        <v>1.5</v>
      </c>
      <c r="F292" s="74"/>
      <c r="G292" s="75">
        <f t="shared" si="56"/>
        <v>0</v>
      </c>
      <c r="H292" s="74"/>
      <c r="I292" s="74"/>
      <c r="J292" s="75">
        <f t="shared" si="71"/>
        <v>0</v>
      </c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5">
        <f t="shared" si="68"/>
        <v>0</v>
      </c>
      <c r="AA292" s="74"/>
      <c r="AB292" s="74"/>
    </row>
    <row r="293" spans="1:28" hidden="1" outlineLevel="1" x14ac:dyDescent="0.2">
      <c r="A293" s="14" t="s">
        <v>177</v>
      </c>
      <c r="B293" s="20" t="s">
        <v>145</v>
      </c>
      <c r="C293" s="20" t="s">
        <v>168</v>
      </c>
      <c r="D293" s="76"/>
      <c r="E293" s="73">
        <v>1.1000000000000001</v>
      </c>
      <c r="F293" s="74"/>
      <c r="G293" s="75">
        <f t="shared" si="56"/>
        <v>0</v>
      </c>
      <c r="H293" s="74"/>
      <c r="I293" s="74"/>
      <c r="J293" s="75">
        <f t="shared" si="71"/>
        <v>0</v>
      </c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5">
        <f t="shared" si="68"/>
        <v>0</v>
      </c>
      <c r="AA293" s="74"/>
      <c r="AB293" s="74"/>
    </row>
    <row r="294" spans="1:28" hidden="1" outlineLevel="1" x14ac:dyDescent="0.2">
      <c r="A294" s="14" t="s">
        <v>175</v>
      </c>
      <c r="B294" s="20" t="s">
        <v>145</v>
      </c>
      <c r="C294" s="20" t="s">
        <v>168</v>
      </c>
      <c r="D294" s="76"/>
      <c r="E294" s="73">
        <v>2.4</v>
      </c>
      <c r="F294" s="74"/>
      <c r="G294" s="75">
        <f t="shared" si="56"/>
        <v>0</v>
      </c>
      <c r="H294" s="74"/>
      <c r="I294" s="74"/>
      <c r="J294" s="75">
        <f t="shared" si="71"/>
        <v>0</v>
      </c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5">
        <f t="shared" si="68"/>
        <v>0</v>
      </c>
      <c r="AA294" s="74"/>
      <c r="AB294" s="74"/>
    </row>
    <row r="295" spans="1:28" hidden="1" outlineLevel="1" x14ac:dyDescent="0.2">
      <c r="A295" s="14" t="s">
        <v>178</v>
      </c>
      <c r="B295" s="20" t="s">
        <v>145</v>
      </c>
      <c r="C295" s="20" t="s">
        <v>168</v>
      </c>
      <c r="D295" s="76"/>
      <c r="E295" s="73">
        <v>3.2</v>
      </c>
      <c r="F295" s="74"/>
      <c r="G295" s="75">
        <f t="shared" si="56"/>
        <v>0</v>
      </c>
      <c r="H295" s="74"/>
      <c r="I295" s="74"/>
      <c r="J295" s="75">
        <f t="shared" si="71"/>
        <v>0</v>
      </c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5">
        <f t="shared" si="68"/>
        <v>0</v>
      </c>
      <c r="AA295" s="74"/>
      <c r="AB295" s="74"/>
    </row>
    <row r="296" spans="1:28" hidden="1" outlineLevel="1" x14ac:dyDescent="0.2">
      <c r="A296" s="14" t="s">
        <v>179</v>
      </c>
      <c r="B296" s="20" t="s">
        <v>145</v>
      </c>
      <c r="C296" s="20" t="s">
        <v>168</v>
      </c>
      <c r="D296" s="76"/>
      <c r="E296" s="73">
        <v>1.7</v>
      </c>
      <c r="F296" s="74"/>
      <c r="G296" s="75">
        <f t="shared" si="56"/>
        <v>0</v>
      </c>
      <c r="H296" s="74"/>
      <c r="I296" s="74"/>
      <c r="J296" s="75">
        <f t="shared" si="71"/>
        <v>0</v>
      </c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5">
        <f t="shared" si="68"/>
        <v>0</v>
      </c>
      <c r="AA296" s="74"/>
      <c r="AB296" s="74"/>
    </row>
    <row r="297" spans="1:28" hidden="1" outlineLevel="1" x14ac:dyDescent="0.2">
      <c r="A297" s="14" t="s">
        <v>181</v>
      </c>
      <c r="B297" s="20" t="s">
        <v>145</v>
      </c>
      <c r="C297" s="20" t="s">
        <v>168</v>
      </c>
      <c r="D297" s="76"/>
      <c r="E297" s="73">
        <v>3</v>
      </c>
      <c r="F297" s="74"/>
      <c r="G297" s="75">
        <f t="shared" si="56"/>
        <v>0</v>
      </c>
      <c r="H297" s="74"/>
      <c r="I297" s="74"/>
      <c r="J297" s="75">
        <f t="shared" si="71"/>
        <v>0</v>
      </c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5">
        <f t="shared" si="68"/>
        <v>0</v>
      </c>
      <c r="AA297" s="74"/>
      <c r="AB297" s="74"/>
    </row>
    <row r="298" spans="1:28" hidden="1" outlineLevel="1" x14ac:dyDescent="0.2">
      <c r="A298" s="14" t="s">
        <v>182</v>
      </c>
      <c r="B298" s="20" t="s">
        <v>145</v>
      </c>
      <c r="C298" s="20" t="s">
        <v>168</v>
      </c>
      <c r="D298" s="76"/>
      <c r="E298" s="73">
        <v>1.9</v>
      </c>
      <c r="F298" s="74"/>
      <c r="G298" s="75">
        <f t="shared" si="56"/>
        <v>0</v>
      </c>
      <c r="H298" s="74"/>
      <c r="I298" s="74"/>
      <c r="J298" s="75">
        <f t="shared" si="71"/>
        <v>0</v>
      </c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5">
        <f t="shared" si="68"/>
        <v>0</v>
      </c>
      <c r="AA298" s="74"/>
      <c r="AB298" s="74"/>
    </row>
    <row r="299" spans="1:28" hidden="1" outlineLevel="1" x14ac:dyDescent="0.2">
      <c r="A299" s="14" t="s">
        <v>180</v>
      </c>
      <c r="B299" s="20" t="s">
        <v>145</v>
      </c>
      <c r="C299" s="20" t="s">
        <v>168</v>
      </c>
      <c r="D299" s="76"/>
      <c r="E299" s="73">
        <v>0.8</v>
      </c>
      <c r="F299" s="74"/>
      <c r="G299" s="75">
        <f t="shared" si="56"/>
        <v>0</v>
      </c>
      <c r="H299" s="74"/>
      <c r="I299" s="74"/>
      <c r="J299" s="75">
        <f t="shared" si="71"/>
        <v>0</v>
      </c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5">
        <f t="shared" si="68"/>
        <v>0</v>
      </c>
      <c r="AA299" s="74"/>
      <c r="AB299" s="74"/>
    </row>
    <row r="300" spans="1:28" hidden="1" outlineLevel="1" x14ac:dyDescent="0.2">
      <c r="A300" s="14" t="s">
        <v>183</v>
      </c>
      <c r="B300" s="20" t="s">
        <v>145</v>
      </c>
      <c r="C300" s="20" t="s">
        <v>168</v>
      </c>
      <c r="D300" s="76"/>
      <c r="E300" s="73">
        <v>1.9</v>
      </c>
      <c r="F300" s="74"/>
      <c r="G300" s="75">
        <f t="shared" si="56"/>
        <v>0</v>
      </c>
      <c r="H300" s="74"/>
      <c r="I300" s="74"/>
      <c r="J300" s="75">
        <f t="shared" si="71"/>
        <v>0</v>
      </c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5">
        <f t="shared" si="68"/>
        <v>0</v>
      </c>
      <c r="AA300" s="74"/>
      <c r="AB300" s="74"/>
    </row>
    <row r="301" spans="1:28" hidden="1" outlineLevel="1" x14ac:dyDescent="0.2">
      <c r="A301" s="14" t="s">
        <v>176</v>
      </c>
      <c r="B301" s="20" t="s">
        <v>145</v>
      </c>
      <c r="C301" s="20" t="s">
        <v>168</v>
      </c>
      <c r="D301" s="76"/>
      <c r="E301" s="73">
        <v>2.2000000000000002</v>
      </c>
      <c r="F301" s="74"/>
      <c r="G301" s="75">
        <f t="shared" si="56"/>
        <v>0</v>
      </c>
      <c r="H301" s="74"/>
      <c r="I301" s="74"/>
      <c r="J301" s="75">
        <f t="shared" si="71"/>
        <v>0</v>
      </c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5">
        <f t="shared" si="68"/>
        <v>0</v>
      </c>
      <c r="AA301" s="74"/>
      <c r="AB301" s="74"/>
    </row>
    <row r="302" spans="1:28" hidden="1" outlineLevel="1" x14ac:dyDescent="0.2">
      <c r="A302" s="14" t="s">
        <v>232</v>
      </c>
      <c r="B302" s="20" t="s">
        <v>145</v>
      </c>
      <c r="C302" s="20" t="s">
        <v>168</v>
      </c>
      <c r="D302" s="76"/>
      <c r="E302" s="73">
        <v>38.9</v>
      </c>
      <c r="F302" s="74"/>
      <c r="G302" s="75">
        <f t="shared" si="56"/>
        <v>0</v>
      </c>
      <c r="H302" s="74"/>
      <c r="I302" s="74"/>
      <c r="J302" s="75">
        <f t="shared" si="71"/>
        <v>0</v>
      </c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5">
        <f t="shared" si="68"/>
        <v>0</v>
      </c>
      <c r="AA302" s="74"/>
      <c r="AB302" s="74"/>
    </row>
    <row r="303" spans="1:28" hidden="1" outlineLevel="1" x14ac:dyDescent="0.2">
      <c r="A303" s="14" t="s">
        <v>233</v>
      </c>
      <c r="B303" s="20" t="s">
        <v>145</v>
      </c>
      <c r="C303" s="20" t="s">
        <v>168</v>
      </c>
      <c r="D303" s="76"/>
      <c r="E303" s="73">
        <v>35.5</v>
      </c>
      <c r="F303" s="74"/>
      <c r="G303" s="75">
        <f t="shared" si="56"/>
        <v>0</v>
      </c>
      <c r="H303" s="74"/>
      <c r="I303" s="74"/>
      <c r="J303" s="75">
        <f t="shared" si="71"/>
        <v>0</v>
      </c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5">
        <f t="shared" si="68"/>
        <v>0</v>
      </c>
      <c r="AA303" s="74"/>
      <c r="AB303" s="74"/>
    </row>
    <row r="304" spans="1:28" hidden="1" outlineLevel="1" x14ac:dyDescent="0.2">
      <c r="A304" s="14" t="s">
        <v>234</v>
      </c>
      <c r="B304" s="20" t="s">
        <v>145</v>
      </c>
      <c r="C304" s="20" t="s">
        <v>168</v>
      </c>
      <c r="D304" s="76"/>
      <c r="E304" s="73">
        <v>32.1</v>
      </c>
      <c r="F304" s="74"/>
      <c r="G304" s="75">
        <f t="shared" si="56"/>
        <v>0</v>
      </c>
      <c r="H304" s="74"/>
      <c r="I304" s="74"/>
      <c r="J304" s="75">
        <f t="shared" si="71"/>
        <v>0</v>
      </c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5">
        <f t="shared" si="68"/>
        <v>0</v>
      </c>
      <c r="AA304" s="74"/>
      <c r="AB304" s="74"/>
    </row>
    <row r="305" spans="1:28" hidden="1" outlineLevel="1" x14ac:dyDescent="0.2">
      <c r="A305" s="14" t="s">
        <v>235</v>
      </c>
      <c r="B305" s="20" t="s">
        <v>145</v>
      </c>
      <c r="C305" s="20" t="s">
        <v>168</v>
      </c>
      <c r="D305" s="76"/>
      <c r="E305" s="73">
        <v>100</v>
      </c>
      <c r="F305" s="74"/>
      <c r="G305" s="75">
        <f t="shared" si="56"/>
        <v>0</v>
      </c>
      <c r="H305" s="74"/>
      <c r="I305" s="74"/>
      <c r="J305" s="75">
        <f t="shared" si="71"/>
        <v>0</v>
      </c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5">
        <f t="shared" si="68"/>
        <v>0</v>
      </c>
      <c r="AA305" s="74"/>
      <c r="AB305" s="74"/>
    </row>
    <row r="306" spans="1:28" hidden="1" outlineLevel="1" x14ac:dyDescent="0.2">
      <c r="A306" s="14" t="s">
        <v>184</v>
      </c>
      <c r="B306" s="20" t="s">
        <v>145</v>
      </c>
      <c r="C306" s="20" t="s">
        <v>168</v>
      </c>
      <c r="D306" s="76"/>
      <c r="E306" s="73">
        <v>50.2</v>
      </c>
      <c r="F306" s="102"/>
      <c r="G306" s="75">
        <f t="shared" si="56"/>
        <v>0</v>
      </c>
      <c r="H306" s="102"/>
      <c r="I306" s="102"/>
      <c r="J306" s="75">
        <f t="shared" si="71"/>
        <v>0</v>
      </c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5">
        <f t="shared" si="68"/>
        <v>0</v>
      </c>
      <c r="AA306" s="74"/>
      <c r="AB306" s="74"/>
    </row>
    <row r="307" spans="1:28" hidden="1" outlineLevel="1" x14ac:dyDescent="0.2">
      <c r="A307" s="14" t="s">
        <v>185</v>
      </c>
      <c r="B307" s="20" t="s">
        <v>145</v>
      </c>
      <c r="C307" s="20" t="s">
        <v>168</v>
      </c>
      <c r="D307" s="76"/>
      <c r="E307" s="73">
        <v>26.3</v>
      </c>
      <c r="F307" s="74"/>
      <c r="G307" s="75">
        <f t="shared" ref="G307:G362" si="72">SUM(I307+H307)</f>
        <v>0</v>
      </c>
      <c r="H307" s="74"/>
      <c r="I307" s="74"/>
      <c r="J307" s="75">
        <f t="shared" si="71"/>
        <v>0</v>
      </c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5">
        <f t="shared" si="68"/>
        <v>0</v>
      </c>
      <c r="AA307" s="74"/>
      <c r="AB307" s="74"/>
    </row>
    <row r="308" spans="1:28" hidden="1" outlineLevel="1" x14ac:dyDescent="0.2">
      <c r="A308" s="14" t="s">
        <v>236</v>
      </c>
      <c r="B308" s="20" t="s">
        <v>145</v>
      </c>
      <c r="C308" s="20" t="s">
        <v>168</v>
      </c>
      <c r="D308" s="76"/>
      <c r="E308" s="73">
        <v>27.5</v>
      </c>
      <c r="F308" s="74"/>
      <c r="G308" s="75">
        <f t="shared" si="72"/>
        <v>0</v>
      </c>
      <c r="H308" s="74"/>
      <c r="I308" s="74"/>
      <c r="J308" s="75">
        <f t="shared" si="71"/>
        <v>0</v>
      </c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5">
        <f t="shared" si="68"/>
        <v>0</v>
      </c>
      <c r="AA308" s="74"/>
      <c r="AB308" s="74"/>
    </row>
    <row r="309" spans="1:28" hidden="1" outlineLevel="1" x14ac:dyDescent="0.2">
      <c r="A309" s="14" t="s">
        <v>375</v>
      </c>
      <c r="B309" s="20" t="s">
        <v>145</v>
      </c>
      <c r="C309" s="20" t="s">
        <v>168</v>
      </c>
      <c r="D309" s="76"/>
      <c r="E309" s="73">
        <v>77.400000000000006</v>
      </c>
      <c r="F309" s="74"/>
      <c r="G309" s="75">
        <f t="shared" si="72"/>
        <v>0</v>
      </c>
      <c r="H309" s="74"/>
      <c r="I309" s="74"/>
      <c r="J309" s="75">
        <f t="shared" si="71"/>
        <v>0</v>
      </c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5">
        <f t="shared" si="68"/>
        <v>0</v>
      </c>
      <c r="AA309" s="74"/>
      <c r="AB309" s="74"/>
    </row>
    <row r="310" spans="1:28" hidden="1" outlineLevel="1" x14ac:dyDescent="0.2">
      <c r="A310" s="14" t="s">
        <v>376</v>
      </c>
      <c r="B310" s="20" t="s">
        <v>145</v>
      </c>
      <c r="C310" s="20" t="s">
        <v>168</v>
      </c>
      <c r="D310" s="76"/>
      <c r="E310" s="73">
        <v>87.4</v>
      </c>
      <c r="F310" s="74"/>
      <c r="G310" s="75">
        <f t="shared" si="72"/>
        <v>0</v>
      </c>
      <c r="H310" s="74"/>
      <c r="I310" s="74"/>
      <c r="J310" s="75">
        <f t="shared" si="71"/>
        <v>0</v>
      </c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5">
        <f t="shared" si="68"/>
        <v>0</v>
      </c>
      <c r="AA310" s="74"/>
      <c r="AB310" s="74"/>
    </row>
    <row r="311" spans="1:28" ht="50.25" hidden="1" customHeight="1" collapsed="1" x14ac:dyDescent="0.2">
      <c r="A311" s="14" t="s">
        <v>378</v>
      </c>
      <c r="B311" s="20" t="s">
        <v>145</v>
      </c>
      <c r="C311" s="20" t="s">
        <v>168</v>
      </c>
      <c r="D311" s="76">
        <v>6144.1</v>
      </c>
      <c r="E311" s="73">
        <v>79701.8</v>
      </c>
      <c r="F311" s="74"/>
      <c r="G311" s="75">
        <f>SUM(I311+H311)</f>
        <v>31529.200000000001</v>
      </c>
      <c r="H311" s="74">
        <v>31529.200000000001</v>
      </c>
      <c r="I311" s="74"/>
      <c r="J311" s="75">
        <f t="shared" si="71"/>
        <v>106916.79999999999</v>
      </c>
      <c r="K311" s="74">
        <v>47164.7</v>
      </c>
      <c r="L311" s="74"/>
      <c r="M311" s="74"/>
      <c r="N311" s="74"/>
      <c r="O311" s="74"/>
      <c r="P311" s="74"/>
      <c r="Q311" s="74"/>
      <c r="R311" s="74"/>
      <c r="S311" s="74"/>
      <c r="T311" s="117">
        <f>SUM(U311)</f>
        <v>59752.1</v>
      </c>
      <c r="U311" s="117">
        <v>59752.1</v>
      </c>
      <c r="V311" s="117"/>
      <c r="W311" s="117"/>
      <c r="X311" s="117"/>
      <c r="Y311" s="117"/>
      <c r="Z311" s="75">
        <f t="shared" si="68"/>
        <v>105416.79999999999</v>
      </c>
      <c r="AA311" s="117">
        <v>45664.7</v>
      </c>
      <c r="AB311" s="117">
        <v>59752.1</v>
      </c>
    </row>
    <row r="312" spans="1:28" ht="39.75" hidden="1" customHeight="1" x14ac:dyDescent="0.2">
      <c r="A312" s="14" t="s">
        <v>116</v>
      </c>
      <c r="B312" s="20"/>
      <c r="C312" s="20"/>
      <c r="D312" s="76"/>
      <c r="E312" s="73">
        <v>120</v>
      </c>
      <c r="F312" s="74"/>
      <c r="G312" s="75"/>
      <c r="H312" s="74"/>
      <c r="I312" s="74"/>
      <c r="J312" s="75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5">
        <f t="shared" si="68"/>
        <v>0</v>
      </c>
      <c r="AA312" s="74"/>
      <c r="AB312" s="74"/>
    </row>
    <row r="313" spans="1:28" s="118" customFormat="1" ht="38.25" hidden="1" collapsed="1" x14ac:dyDescent="0.2">
      <c r="A313" s="14" t="s">
        <v>366</v>
      </c>
      <c r="B313" s="20" t="s">
        <v>145</v>
      </c>
      <c r="C313" s="20" t="s">
        <v>168</v>
      </c>
      <c r="D313" s="76"/>
      <c r="E313" s="73">
        <f t="shared" ref="E313:K313" si="73">SUM(E314+E315+E316+E317+E318+E320+E319)</f>
        <v>438.4</v>
      </c>
      <c r="F313" s="73">
        <f t="shared" si="73"/>
        <v>0</v>
      </c>
      <c r="G313" s="75">
        <f>SUM(I313+H313)</f>
        <v>3090</v>
      </c>
      <c r="H313" s="73">
        <f t="shared" si="73"/>
        <v>0</v>
      </c>
      <c r="I313" s="73">
        <v>3090</v>
      </c>
      <c r="J313" s="101">
        <f t="shared" si="73"/>
        <v>0</v>
      </c>
      <c r="K313" s="73">
        <f t="shared" si="73"/>
        <v>0</v>
      </c>
      <c r="L313" s="73"/>
      <c r="M313" s="73"/>
      <c r="N313" s="73"/>
      <c r="O313" s="73"/>
      <c r="P313" s="73"/>
      <c r="Q313" s="73"/>
      <c r="R313" s="73"/>
      <c r="S313" s="73"/>
      <c r="T313" s="73">
        <v>2320</v>
      </c>
      <c r="U313" s="73"/>
      <c r="V313" s="73"/>
      <c r="W313" s="73"/>
      <c r="X313" s="73"/>
      <c r="Y313" s="73"/>
      <c r="Z313" s="75">
        <f t="shared" si="68"/>
        <v>4320</v>
      </c>
      <c r="AA313" s="117">
        <v>2000</v>
      </c>
      <c r="AB313" s="117">
        <v>2320</v>
      </c>
    </row>
    <row r="314" spans="1:28" s="118" customFormat="1" hidden="1" outlineLevel="1" x14ac:dyDescent="0.2">
      <c r="A314" s="14" t="s">
        <v>232</v>
      </c>
      <c r="B314" s="20" t="s">
        <v>145</v>
      </c>
      <c r="C314" s="20" t="s">
        <v>168</v>
      </c>
      <c r="D314" s="76"/>
      <c r="E314" s="73">
        <v>45</v>
      </c>
      <c r="F314" s="117"/>
      <c r="G314" s="75">
        <f t="shared" si="72"/>
        <v>0</v>
      </c>
      <c r="H314" s="117"/>
      <c r="I314" s="117"/>
      <c r="J314" s="75">
        <f t="shared" si="71"/>
        <v>0</v>
      </c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75">
        <f t="shared" si="68"/>
        <v>0</v>
      </c>
      <c r="AA314" s="117"/>
      <c r="AB314" s="117"/>
    </row>
    <row r="315" spans="1:28" s="118" customFormat="1" hidden="1" outlineLevel="1" x14ac:dyDescent="0.2">
      <c r="A315" s="14" t="s">
        <v>233</v>
      </c>
      <c r="B315" s="20" t="s">
        <v>145</v>
      </c>
      <c r="C315" s="20" t="s">
        <v>168</v>
      </c>
      <c r="D315" s="76"/>
      <c r="E315" s="73">
        <v>37</v>
      </c>
      <c r="F315" s="117"/>
      <c r="G315" s="75">
        <f t="shared" si="72"/>
        <v>0</v>
      </c>
      <c r="H315" s="117"/>
      <c r="I315" s="117"/>
      <c r="J315" s="75">
        <f t="shared" si="71"/>
        <v>0</v>
      </c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75">
        <f t="shared" si="68"/>
        <v>0</v>
      </c>
      <c r="AA315" s="117"/>
      <c r="AB315" s="117"/>
    </row>
    <row r="316" spans="1:28" s="118" customFormat="1" hidden="1" outlineLevel="1" x14ac:dyDescent="0.2">
      <c r="A316" s="14" t="s">
        <v>234</v>
      </c>
      <c r="B316" s="20" t="s">
        <v>145</v>
      </c>
      <c r="C316" s="20" t="s">
        <v>168</v>
      </c>
      <c r="D316" s="76"/>
      <c r="E316" s="73">
        <v>48</v>
      </c>
      <c r="F316" s="117"/>
      <c r="G316" s="75">
        <f t="shared" si="72"/>
        <v>0</v>
      </c>
      <c r="H316" s="117"/>
      <c r="I316" s="117"/>
      <c r="J316" s="75">
        <f t="shared" si="71"/>
        <v>0</v>
      </c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75">
        <f t="shared" si="68"/>
        <v>0</v>
      </c>
      <c r="AA316" s="117"/>
      <c r="AB316" s="117"/>
    </row>
    <row r="317" spans="1:28" s="118" customFormat="1" hidden="1" outlineLevel="1" x14ac:dyDescent="0.2">
      <c r="A317" s="14" t="s">
        <v>235</v>
      </c>
      <c r="B317" s="20" t="s">
        <v>145</v>
      </c>
      <c r="C317" s="20" t="s">
        <v>168</v>
      </c>
      <c r="D317" s="76"/>
      <c r="E317" s="73">
        <v>108</v>
      </c>
      <c r="F317" s="117"/>
      <c r="G317" s="75">
        <f t="shared" si="72"/>
        <v>0</v>
      </c>
      <c r="H317" s="117"/>
      <c r="I317" s="117"/>
      <c r="J317" s="75">
        <f t="shared" si="71"/>
        <v>0</v>
      </c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75">
        <f t="shared" si="68"/>
        <v>0</v>
      </c>
      <c r="AA317" s="117"/>
      <c r="AB317" s="117"/>
    </row>
    <row r="318" spans="1:28" s="118" customFormat="1" hidden="1" outlineLevel="1" x14ac:dyDescent="0.2">
      <c r="A318" s="14" t="s">
        <v>185</v>
      </c>
      <c r="B318" s="20" t="s">
        <v>145</v>
      </c>
      <c r="C318" s="20" t="s">
        <v>168</v>
      </c>
      <c r="D318" s="76"/>
      <c r="E318" s="73">
        <v>55</v>
      </c>
      <c r="F318" s="117"/>
      <c r="G318" s="75">
        <f t="shared" si="72"/>
        <v>0</v>
      </c>
      <c r="H318" s="117"/>
      <c r="I318" s="117"/>
      <c r="J318" s="75">
        <f t="shared" si="71"/>
        <v>0</v>
      </c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75">
        <f t="shared" si="68"/>
        <v>0</v>
      </c>
      <c r="AA318" s="117"/>
      <c r="AB318" s="117"/>
    </row>
    <row r="319" spans="1:28" s="118" customFormat="1" hidden="1" outlineLevel="1" x14ac:dyDescent="0.2">
      <c r="A319" s="14" t="s">
        <v>186</v>
      </c>
      <c r="B319" s="20" t="s">
        <v>145</v>
      </c>
      <c r="C319" s="20" t="s">
        <v>168</v>
      </c>
      <c r="D319" s="76"/>
      <c r="E319" s="73">
        <v>142.6</v>
      </c>
      <c r="F319" s="117"/>
      <c r="G319" s="75">
        <f t="shared" si="72"/>
        <v>0</v>
      </c>
      <c r="H319" s="117"/>
      <c r="I319" s="117"/>
      <c r="J319" s="75">
        <f t="shared" si="71"/>
        <v>0</v>
      </c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75">
        <f t="shared" si="68"/>
        <v>0</v>
      </c>
      <c r="AA319" s="117"/>
      <c r="AB319" s="117"/>
    </row>
    <row r="320" spans="1:28" s="118" customFormat="1" ht="25.5" hidden="1" outlineLevel="1" x14ac:dyDescent="0.2">
      <c r="A320" s="14" t="s">
        <v>187</v>
      </c>
      <c r="B320" s="20" t="s">
        <v>145</v>
      </c>
      <c r="C320" s="20" t="s">
        <v>168</v>
      </c>
      <c r="D320" s="76"/>
      <c r="E320" s="73">
        <v>2.8</v>
      </c>
      <c r="F320" s="117"/>
      <c r="G320" s="75">
        <f t="shared" si="72"/>
        <v>0</v>
      </c>
      <c r="H320" s="117"/>
      <c r="I320" s="117"/>
      <c r="J320" s="75">
        <f t="shared" si="71"/>
        <v>0</v>
      </c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75">
        <f t="shared" si="68"/>
        <v>0</v>
      </c>
      <c r="AA320" s="117"/>
      <c r="AB320" s="117"/>
    </row>
    <row r="321" spans="1:28" s="118" customFormat="1" ht="37.5" hidden="1" customHeight="1" collapsed="1" x14ac:dyDescent="0.2">
      <c r="A321" s="14" t="s">
        <v>238</v>
      </c>
      <c r="B321" s="20" t="s">
        <v>145</v>
      </c>
      <c r="C321" s="20" t="s">
        <v>168</v>
      </c>
      <c r="D321" s="76"/>
      <c r="E321" s="73"/>
      <c r="F321" s="117"/>
      <c r="G321" s="75">
        <f t="shared" si="72"/>
        <v>0</v>
      </c>
      <c r="H321" s="117"/>
      <c r="I321" s="117"/>
      <c r="J321" s="75">
        <f t="shared" si="71"/>
        <v>10008</v>
      </c>
      <c r="K321" s="117">
        <v>5004</v>
      </c>
      <c r="L321" s="117"/>
      <c r="M321" s="117"/>
      <c r="N321" s="117"/>
      <c r="O321" s="117"/>
      <c r="P321" s="117"/>
      <c r="Q321" s="117"/>
      <c r="R321" s="117"/>
      <c r="S321" s="117"/>
      <c r="T321" s="117">
        <v>5004</v>
      </c>
      <c r="U321" s="117"/>
      <c r="V321" s="117"/>
      <c r="W321" s="117"/>
      <c r="X321" s="117"/>
      <c r="Y321" s="117"/>
      <c r="Z321" s="75">
        <f t="shared" si="68"/>
        <v>10008</v>
      </c>
      <c r="AA321" s="117">
        <v>5004</v>
      </c>
      <c r="AB321" s="117">
        <v>5004</v>
      </c>
    </row>
    <row r="322" spans="1:28" s="118" customFormat="1" ht="38.25" hidden="1" x14ac:dyDescent="0.2">
      <c r="A322" s="14" t="s">
        <v>113</v>
      </c>
      <c r="B322" s="20" t="s">
        <v>145</v>
      </c>
      <c r="C322" s="20" t="s">
        <v>168</v>
      </c>
      <c r="D322" s="76"/>
      <c r="E322" s="73"/>
      <c r="F322" s="117"/>
      <c r="G322" s="75">
        <f t="shared" si="72"/>
        <v>0</v>
      </c>
      <c r="H322" s="117"/>
      <c r="I322" s="117"/>
      <c r="J322" s="75">
        <f t="shared" si="71"/>
        <v>250</v>
      </c>
      <c r="K322" s="117"/>
      <c r="L322" s="117"/>
      <c r="M322" s="117"/>
      <c r="N322" s="117"/>
      <c r="O322" s="117"/>
      <c r="P322" s="117"/>
      <c r="Q322" s="117"/>
      <c r="R322" s="117"/>
      <c r="S322" s="117"/>
      <c r="T322" s="117">
        <v>250</v>
      </c>
      <c r="U322" s="117"/>
      <c r="V322" s="117"/>
      <c r="W322" s="117"/>
      <c r="X322" s="117"/>
      <c r="Y322" s="117"/>
      <c r="Z322" s="75">
        <f t="shared" si="68"/>
        <v>250</v>
      </c>
      <c r="AA322" s="117"/>
      <c r="AB322" s="117">
        <v>250</v>
      </c>
    </row>
    <row r="323" spans="1:28" s="48" customFormat="1" ht="25.5" hidden="1" x14ac:dyDescent="0.2">
      <c r="A323" s="49" t="s">
        <v>32</v>
      </c>
      <c r="B323" s="50" t="s">
        <v>145</v>
      </c>
      <c r="C323" s="50" t="s">
        <v>168</v>
      </c>
      <c r="D323" s="103"/>
      <c r="E323" s="104"/>
      <c r="F323" s="90"/>
      <c r="G323" s="75">
        <f t="shared" si="72"/>
        <v>0</v>
      </c>
      <c r="H323" s="90"/>
      <c r="I323" s="90"/>
      <c r="J323" s="82">
        <f>K323+T323</f>
        <v>8593.7000000000007</v>
      </c>
      <c r="K323" s="90">
        <f>L323+M323+N323+O323+R323</f>
        <v>8593.7000000000007</v>
      </c>
      <c r="L323" s="90">
        <v>3598.6</v>
      </c>
      <c r="M323" s="90"/>
      <c r="N323" s="90"/>
      <c r="O323" s="90"/>
      <c r="P323" s="90"/>
      <c r="Q323" s="90"/>
      <c r="R323" s="90">
        <v>4995.1000000000004</v>
      </c>
      <c r="S323" s="90"/>
      <c r="T323" s="90"/>
      <c r="U323" s="90"/>
      <c r="V323" s="90"/>
      <c r="W323" s="90"/>
      <c r="X323" s="90"/>
      <c r="Y323" s="90"/>
      <c r="Z323" s="75">
        <f t="shared" si="68"/>
        <v>500</v>
      </c>
      <c r="AA323" s="90">
        <v>500</v>
      </c>
      <c r="AB323" s="90"/>
    </row>
    <row r="324" spans="1:28" s="18" customFormat="1" ht="15" hidden="1" customHeight="1" x14ac:dyDescent="0.2">
      <c r="A324" s="16" t="s">
        <v>239</v>
      </c>
      <c r="B324" s="24" t="s">
        <v>145</v>
      </c>
      <c r="C324" s="17" t="s">
        <v>145</v>
      </c>
      <c r="D324" s="105">
        <f>SUM(D325+D338+D344+D350+D353+D354+D357)</f>
        <v>54866.299999999996</v>
      </c>
      <c r="E324" s="105">
        <f>SUM(E325+E338+E344+E350+E353+E354)</f>
        <v>59726.899999999994</v>
      </c>
      <c r="F324" s="105">
        <f>SUM(F325+F338+F344+F350+F353+F354)</f>
        <v>0</v>
      </c>
      <c r="G324" s="75">
        <f t="shared" si="72"/>
        <v>41558</v>
      </c>
      <c r="H324" s="105">
        <f>SUM(H325+H338+H344+H350+H353+H354+H358)</f>
        <v>28242.699999999997</v>
      </c>
      <c r="I324" s="105">
        <f>SUM(I325+I338+I344+I350+I353+I354+I358)</f>
        <v>13315.3</v>
      </c>
      <c r="J324" s="106">
        <f>SUM(J325+J338+J344+J350+J353+J354+J358)</f>
        <v>53897.5</v>
      </c>
      <c r="K324" s="105">
        <f>SUM(K325+K338+K344+K350+K353+K354)</f>
        <v>40582.199999999997</v>
      </c>
      <c r="L324" s="105">
        <f>SUM(L325+L338+L344+L350+L353+L354)</f>
        <v>1109</v>
      </c>
      <c r="M324" s="105">
        <f>SUM(M325+M338+M344+M350+M353+M354)</f>
        <v>10</v>
      </c>
      <c r="N324" s="105">
        <f>SUM(N325+N338+N344+N350+N353+N354)</f>
        <v>0</v>
      </c>
      <c r="O324" s="105">
        <f>SUM(O325+O338+O344+O350+O353+O354)</f>
        <v>500.4</v>
      </c>
      <c r="P324" s="105"/>
      <c r="Q324" s="105"/>
      <c r="R324" s="105">
        <f>SUM(R325+R338+R344+R350+R353+R354)</f>
        <v>49</v>
      </c>
      <c r="S324" s="105">
        <f>SUM(S325+S338+S344+S350+S353+S354)</f>
        <v>0</v>
      </c>
      <c r="T324" s="105">
        <f>SUM(T325+T338+T344+T350+T353+T354+T358)</f>
        <v>13315.3</v>
      </c>
      <c r="U324" s="105"/>
      <c r="V324" s="105"/>
      <c r="W324" s="105"/>
      <c r="X324" s="105"/>
      <c r="Y324" s="105"/>
      <c r="Z324" s="75">
        <f t="shared" si="68"/>
        <v>51588.099999999991</v>
      </c>
      <c r="AA324" s="105">
        <f>SUM(AA325+AA338+AA344+AA350+AA353+AA354)</f>
        <v>38272.799999999996</v>
      </c>
      <c r="AB324" s="105">
        <f>SUM(AB325+AB338+AB344+AB350+AB353+AB354+AB358)</f>
        <v>13315.3</v>
      </c>
    </row>
    <row r="325" spans="1:28" ht="51" hidden="1" collapsed="1" x14ac:dyDescent="0.2">
      <c r="A325" s="14" t="s">
        <v>379</v>
      </c>
      <c r="B325" s="20" t="s">
        <v>145</v>
      </c>
      <c r="C325" s="15" t="s">
        <v>145</v>
      </c>
      <c r="D325" s="73">
        <f>SUM(D326+D327+D328+D329+D330+D331+D332+D333+D334+D335+D336+D337)</f>
        <v>20446.199999999997</v>
      </c>
      <c r="E325" s="73">
        <f>SUM(E326+E327+E328+E329+E330+E331+E332+E333+E334+E335+E336+E337)</f>
        <v>20433.699999999997</v>
      </c>
      <c r="F325" s="73">
        <f>SUM(F326+F327+F328+F329+F330+F331+F332+F333+F334+F335+F336)</f>
        <v>0</v>
      </c>
      <c r="G325" s="75">
        <f t="shared" si="72"/>
        <v>8229.7999999999993</v>
      </c>
      <c r="H325" s="73">
        <f>SUM(H326+H327+H328+H329+H330+H331+H332+H333+H334+H335+H336+H337)</f>
        <v>2027.6</v>
      </c>
      <c r="I325" s="73">
        <f>SUM(I326+I327+I328+I329+I330+I331+I332+I333+I334+I335+I336)</f>
        <v>6202.2</v>
      </c>
      <c r="J325" s="101">
        <f>SUM(J326+J327+J328+J329+J330+J331+J332+J333+J334+J335+J336+J337)</f>
        <v>8229.7999999999993</v>
      </c>
      <c r="K325" s="73">
        <f>SUM(K326+K327+K328+K329+K330+K331+K332+K333+K334+K335+K336+K337)</f>
        <v>2027.6</v>
      </c>
      <c r="L325" s="73">
        <f>SUM(L326+L327+L328+L329+L330+L331+L332+L333+L334+L335+L336)</f>
        <v>0</v>
      </c>
      <c r="M325" s="73">
        <f>SUM(M326+M327+M328+M329+M330+M331+M332+M333+M334+M335+M336)</f>
        <v>0</v>
      </c>
      <c r="N325" s="73">
        <f>SUM(N326+N327+N328+N329+N330+N331+N332+N333+N334+N335+N336)</f>
        <v>0</v>
      </c>
      <c r="O325" s="73">
        <f>SUM(O326+O327+O328+O329+O330+O331+O332+O333+O334+O335+O336)</f>
        <v>0</v>
      </c>
      <c r="P325" s="73"/>
      <c r="Q325" s="73"/>
      <c r="R325" s="73">
        <f>SUM(R326+R327+R328+R329+R330+R331+R332+R333+R334+R335+R336)</f>
        <v>0</v>
      </c>
      <c r="S325" s="73">
        <f>SUM(S326+S327+S328+S329+S330+S331+S332+S333+S334+S335+S336)</f>
        <v>0</v>
      </c>
      <c r="T325" s="73">
        <f>SUM(T326+T327+T328+T329+T330+T331+T332+T333+T334+T335+T336)</f>
        <v>6202.2</v>
      </c>
      <c r="U325" s="73"/>
      <c r="V325" s="73"/>
      <c r="W325" s="73"/>
      <c r="X325" s="73"/>
      <c r="Y325" s="73"/>
      <c r="Z325" s="75">
        <f t="shared" si="68"/>
        <v>8229.7999999999993</v>
      </c>
      <c r="AA325" s="73">
        <f>SUM(AA326+AA327+AA328+AA329+AA330+AA331+AA332+AA333+AA334+AA335+AA336+AA337)</f>
        <v>2027.6</v>
      </c>
      <c r="AB325" s="73">
        <f>SUM(AB326+AB327+AB328+AB329+AB330+AB331+AB332+AB333+AB334+AB335+AB336)</f>
        <v>6202.2</v>
      </c>
    </row>
    <row r="326" spans="1:28" hidden="1" outlineLevel="1" x14ac:dyDescent="0.2">
      <c r="A326" s="40" t="s">
        <v>16</v>
      </c>
      <c r="B326" s="20" t="s">
        <v>145</v>
      </c>
      <c r="C326" s="15" t="s">
        <v>145</v>
      </c>
      <c r="D326" s="72">
        <v>835.8</v>
      </c>
      <c r="E326" s="73">
        <v>270.60000000000002</v>
      </c>
      <c r="F326" s="74"/>
      <c r="G326" s="75">
        <f t="shared" si="72"/>
        <v>0</v>
      </c>
      <c r="H326" s="74"/>
      <c r="I326" s="74"/>
      <c r="J326" s="75">
        <f t="shared" ref="J326:J337" si="74">SUM(K326+T326)</f>
        <v>0</v>
      </c>
      <c r="K326" s="74">
        <f>L326+M326+N326+O326+R326+S326</f>
        <v>0</v>
      </c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5">
        <f t="shared" si="68"/>
        <v>0</v>
      </c>
      <c r="AA326" s="74"/>
      <c r="AB326" s="74"/>
    </row>
    <row r="327" spans="1:28" hidden="1" outlineLevel="1" x14ac:dyDescent="0.2">
      <c r="A327" s="40" t="s">
        <v>15</v>
      </c>
      <c r="B327" s="20" t="s">
        <v>145</v>
      </c>
      <c r="C327" s="15" t="s">
        <v>145</v>
      </c>
      <c r="D327" s="72">
        <v>774.2</v>
      </c>
      <c r="E327" s="73">
        <v>224.2</v>
      </c>
      <c r="F327" s="74"/>
      <c r="G327" s="75">
        <f t="shared" si="72"/>
        <v>0</v>
      </c>
      <c r="H327" s="74"/>
      <c r="I327" s="74"/>
      <c r="J327" s="75">
        <f t="shared" si="74"/>
        <v>0</v>
      </c>
      <c r="K327" s="74">
        <f t="shared" ref="K327:K336" si="75">L327+M327+N327+O327+R327+S327</f>
        <v>0</v>
      </c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5">
        <f t="shared" si="68"/>
        <v>0</v>
      </c>
      <c r="AA327" s="74"/>
      <c r="AB327" s="74"/>
    </row>
    <row r="328" spans="1:28" hidden="1" outlineLevel="1" x14ac:dyDescent="0.2">
      <c r="A328" s="14" t="s">
        <v>234</v>
      </c>
      <c r="B328" s="20" t="s">
        <v>145</v>
      </c>
      <c r="C328" s="15" t="s">
        <v>145</v>
      </c>
      <c r="D328" s="72">
        <v>1764.2</v>
      </c>
      <c r="E328" s="73">
        <v>257.7</v>
      </c>
      <c r="F328" s="74"/>
      <c r="G328" s="75">
        <f t="shared" si="72"/>
        <v>0</v>
      </c>
      <c r="H328" s="74"/>
      <c r="I328" s="74"/>
      <c r="J328" s="75">
        <f t="shared" si="74"/>
        <v>0</v>
      </c>
      <c r="K328" s="74">
        <f t="shared" si="75"/>
        <v>0</v>
      </c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5">
        <f t="shared" si="68"/>
        <v>0</v>
      </c>
      <c r="AA328" s="74"/>
      <c r="AB328" s="74"/>
    </row>
    <row r="329" spans="1:28" hidden="1" outlineLevel="1" x14ac:dyDescent="0.2">
      <c r="A329" s="14" t="s">
        <v>235</v>
      </c>
      <c r="B329" s="20" t="s">
        <v>145</v>
      </c>
      <c r="C329" s="15" t="s">
        <v>145</v>
      </c>
      <c r="D329" s="72">
        <v>2455.6</v>
      </c>
      <c r="E329" s="73">
        <v>438.5</v>
      </c>
      <c r="F329" s="74"/>
      <c r="G329" s="75">
        <f t="shared" si="72"/>
        <v>0</v>
      </c>
      <c r="H329" s="74"/>
      <c r="I329" s="74"/>
      <c r="J329" s="75">
        <f t="shared" si="74"/>
        <v>0</v>
      </c>
      <c r="K329" s="74">
        <f t="shared" si="75"/>
        <v>0</v>
      </c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5">
        <f t="shared" ref="Z329:Z393" si="76">SUM(AA329:AB329)</f>
        <v>0</v>
      </c>
      <c r="AA329" s="74"/>
      <c r="AB329" s="74"/>
    </row>
    <row r="330" spans="1:28" hidden="1" outlineLevel="1" x14ac:dyDescent="0.2">
      <c r="A330" s="14" t="s">
        <v>184</v>
      </c>
      <c r="B330" s="20" t="s">
        <v>145</v>
      </c>
      <c r="C330" s="15" t="s">
        <v>145</v>
      </c>
      <c r="D330" s="72">
        <v>1244.2</v>
      </c>
      <c r="E330" s="73">
        <v>363.9</v>
      </c>
      <c r="F330" s="74"/>
      <c r="G330" s="75">
        <f t="shared" si="72"/>
        <v>0</v>
      </c>
      <c r="H330" s="74"/>
      <c r="I330" s="74"/>
      <c r="J330" s="75">
        <f t="shared" si="74"/>
        <v>0</v>
      </c>
      <c r="K330" s="74">
        <f t="shared" si="75"/>
        <v>0</v>
      </c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5">
        <f t="shared" si="76"/>
        <v>0</v>
      </c>
      <c r="AA330" s="74"/>
      <c r="AB330" s="74"/>
    </row>
    <row r="331" spans="1:28" hidden="1" outlineLevel="1" x14ac:dyDescent="0.2">
      <c r="A331" s="14" t="s">
        <v>185</v>
      </c>
      <c r="B331" s="20" t="s">
        <v>145</v>
      </c>
      <c r="C331" s="15" t="s">
        <v>145</v>
      </c>
      <c r="D331" s="72">
        <v>1081.5999999999999</v>
      </c>
      <c r="E331" s="73">
        <v>218.7</v>
      </c>
      <c r="F331" s="74"/>
      <c r="G331" s="75">
        <f t="shared" si="72"/>
        <v>0</v>
      </c>
      <c r="H331" s="74"/>
      <c r="I331" s="74"/>
      <c r="J331" s="75">
        <f t="shared" si="74"/>
        <v>0</v>
      </c>
      <c r="K331" s="74">
        <f t="shared" si="75"/>
        <v>0</v>
      </c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5">
        <f t="shared" si="76"/>
        <v>0</v>
      </c>
      <c r="AA331" s="74"/>
      <c r="AB331" s="74"/>
    </row>
    <row r="332" spans="1:28" hidden="1" outlineLevel="1" x14ac:dyDescent="0.2">
      <c r="A332" s="14" t="s">
        <v>236</v>
      </c>
      <c r="B332" s="20" t="s">
        <v>145</v>
      </c>
      <c r="C332" s="15" t="s">
        <v>145</v>
      </c>
      <c r="D332" s="72">
        <v>988.5</v>
      </c>
      <c r="E332" s="73">
        <v>270.7</v>
      </c>
      <c r="F332" s="74"/>
      <c r="G332" s="75">
        <f t="shared" si="72"/>
        <v>0</v>
      </c>
      <c r="H332" s="74"/>
      <c r="I332" s="74"/>
      <c r="J332" s="75">
        <f t="shared" si="74"/>
        <v>0</v>
      </c>
      <c r="K332" s="74">
        <f t="shared" si="75"/>
        <v>0</v>
      </c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5">
        <f t="shared" si="76"/>
        <v>0</v>
      </c>
      <c r="AA332" s="74"/>
      <c r="AB332" s="74"/>
    </row>
    <row r="333" spans="1:28" hidden="1" outlineLevel="1" x14ac:dyDescent="0.2">
      <c r="A333" s="14" t="s">
        <v>375</v>
      </c>
      <c r="B333" s="20" t="s">
        <v>145</v>
      </c>
      <c r="C333" s="15" t="s">
        <v>145</v>
      </c>
      <c r="D333" s="72"/>
      <c r="E333" s="73">
        <v>412.5</v>
      </c>
      <c r="F333" s="74"/>
      <c r="G333" s="75">
        <f t="shared" si="72"/>
        <v>0</v>
      </c>
      <c r="H333" s="74"/>
      <c r="I333" s="74"/>
      <c r="J333" s="75">
        <f t="shared" si="74"/>
        <v>0</v>
      </c>
      <c r="K333" s="74">
        <f t="shared" si="75"/>
        <v>0</v>
      </c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5">
        <f t="shared" si="76"/>
        <v>0</v>
      </c>
      <c r="AA333" s="74"/>
      <c r="AB333" s="74"/>
    </row>
    <row r="334" spans="1:28" hidden="1" outlineLevel="1" x14ac:dyDescent="0.2">
      <c r="A334" s="14" t="s">
        <v>159</v>
      </c>
      <c r="B334" s="20" t="s">
        <v>145</v>
      </c>
      <c r="C334" s="15" t="s">
        <v>145</v>
      </c>
      <c r="D334" s="72">
        <v>2266.8000000000002</v>
      </c>
      <c r="E334" s="73">
        <v>2455</v>
      </c>
      <c r="F334" s="74"/>
      <c r="G334" s="75">
        <f t="shared" si="72"/>
        <v>0</v>
      </c>
      <c r="H334" s="74"/>
      <c r="I334" s="74"/>
      <c r="J334" s="75">
        <f t="shared" si="74"/>
        <v>0</v>
      </c>
      <c r="K334" s="74">
        <f t="shared" si="75"/>
        <v>0</v>
      </c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5">
        <f t="shared" si="76"/>
        <v>0</v>
      </c>
      <c r="AA334" s="74"/>
      <c r="AB334" s="74"/>
    </row>
    <row r="335" spans="1:28" ht="25.5" hidden="1" outlineLevel="1" x14ac:dyDescent="0.2">
      <c r="A335" s="14" t="s">
        <v>240</v>
      </c>
      <c r="B335" s="20" t="s">
        <v>145</v>
      </c>
      <c r="C335" s="15" t="s">
        <v>145</v>
      </c>
      <c r="D335" s="72">
        <v>445.9</v>
      </c>
      <c r="E335" s="73">
        <v>812.6</v>
      </c>
      <c r="F335" s="74"/>
      <c r="G335" s="75">
        <f t="shared" si="72"/>
        <v>0</v>
      </c>
      <c r="H335" s="74"/>
      <c r="I335" s="74"/>
      <c r="J335" s="75">
        <f t="shared" si="74"/>
        <v>0</v>
      </c>
      <c r="K335" s="74">
        <f t="shared" si="75"/>
        <v>0</v>
      </c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5">
        <f t="shared" si="76"/>
        <v>0</v>
      </c>
      <c r="AA335" s="74"/>
      <c r="AB335" s="74"/>
    </row>
    <row r="336" spans="1:28" hidden="1" outlineLevel="1" x14ac:dyDescent="0.2">
      <c r="A336" s="14" t="s">
        <v>381</v>
      </c>
      <c r="B336" s="20" t="s">
        <v>145</v>
      </c>
      <c r="C336" s="15" t="s">
        <v>145</v>
      </c>
      <c r="D336" s="72"/>
      <c r="E336" s="73">
        <v>4757.3999999999996</v>
      </c>
      <c r="F336" s="74"/>
      <c r="G336" s="75">
        <f t="shared" si="72"/>
        <v>6202.2</v>
      </c>
      <c r="H336" s="74"/>
      <c r="I336" s="74">
        <v>6202.2</v>
      </c>
      <c r="J336" s="75">
        <f t="shared" si="74"/>
        <v>6202.2</v>
      </c>
      <c r="K336" s="74">
        <f t="shared" si="75"/>
        <v>0</v>
      </c>
      <c r="L336" s="74"/>
      <c r="M336" s="74"/>
      <c r="N336" s="74"/>
      <c r="O336" s="74"/>
      <c r="P336" s="74"/>
      <c r="Q336" s="74"/>
      <c r="R336" s="74"/>
      <c r="S336" s="74"/>
      <c r="T336" s="74">
        <v>6202.2</v>
      </c>
      <c r="U336" s="74"/>
      <c r="V336" s="74"/>
      <c r="W336" s="74"/>
      <c r="X336" s="74"/>
      <c r="Y336" s="74"/>
      <c r="Z336" s="75">
        <f t="shared" si="76"/>
        <v>6202.2</v>
      </c>
      <c r="AA336" s="74"/>
      <c r="AB336" s="74">
        <v>6202.2</v>
      </c>
    </row>
    <row r="337" spans="1:28" hidden="1" outlineLevel="1" x14ac:dyDescent="0.2">
      <c r="A337" s="40" t="s">
        <v>17</v>
      </c>
      <c r="B337" s="20" t="s">
        <v>145</v>
      </c>
      <c r="C337" s="15" t="s">
        <v>145</v>
      </c>
      <c r="D337" s="72">
        <v>8589.4</v>
      </c>
      <c r="E337" s="73">
        <v>9951.9</v>
      </c>
      <c r="F337" s="74"/>
      <c r="G337" s="75">
        <f t="shared" si="72"/>
        <v>2027.6</v>
      </c>
      <c r="H337" s="74">
        <v>2027.6</v>
      </c>
      <c r="I337" s="74"/>
      <c r="J337" s="75">
        <f t="shared" si="74"/>
        <v>2027.6</v>
      </c>
      <c r="K337" s="74">
        <v>2027.6</v>
      </c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5">
        <f t="shared" si="76"/>
        <v>2027.6</v>
      </c>
      <c r="AA337" s="74">
        <v>2027.6</v>
      </c>
      <c r="AB337" s="74"/>
    </row>
    <row r="338" spans="1:28" ht="38.25" hidden="1" collapsed="1" x14ac:dyDescent="0.2">
      <c r="A338" s="14" t="s">
        <v>380</v>
      </c>
      <c r="B338" s="20" t="s">
        <v>145</v>
      </c>
      <c r="C338" s="15" t="s">
        <v>145</v>
      </c>
      <c r="D338" s="73">
        <f t="shared" ref="D338:J338" si="77">SUM(D339+D340+D341+D342+D343)</f>
        <v>4004.7</v>
      </c>
      <c r="E338" s="73">
        <f t="shared" si="77"/>
        <v>3528</v>
      </c>
      <c r="F338" s="73">
        <f t="shared" si="77"/>
        <v>0</v>
      </c>
      <c r="G338" s="75">
        <f t="shared" si="72"/>
        <v>0</v>
      </c>
      <c r="H338" s="73">
        <f t="shared" si="77"/>
        <v>0</v>
      </c>
      <c r="I338" s="73">
        <f t="shared" si="77"/>
        <v>0</v>
      </c>
      <c r="J338" s="101">
        <f t="shared" si="77"/>
        <v>0</v>
      </c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5">
        <f t="shared" si="76"/>
        <v>0</v>
      </c>
      <c r="AA338" s="74"/>
      <c r="AB338" s="74"/>
    </row>
    <row r="339" spans="1:28" hidden="1" outlineLevel="1" x14ac:dyDescent="0.2">
      <c r="A339" s="14" t="s">
        <v>162</v>
      </c>
      <c r="B339" s="20" t="s">
        <v>145</v>
      </c>
      <c r="C339" s="15" t="s">
        <v>145</v>
      </c>
      <c r="D339" s="72">
        <v>155.9</v>
      </c>
      <c r="E339" s="73">
        <v>60</v>
      </c>
      <c r="F339" s="74"/>
      <c r="G339" s="75">
        <f t="shared" si="72"/>
        <v>0</v>
      </c>
      <c r="H339" s="74"/>
      <c r="I339" s="74"/>
      <c r="J339" s="75">
        <f>SUM(K339+T339)</f>
        <v>0</v>
      </c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5">
        <f t="shared" si="76"/>
        <v>0</v>
      </c>
      <c r="AA339" s="74"/>
      <c r="AB339" s="74"/>
    </row>
    <row r="340" spans="1:28" hidden="1" outlineLevel="1" x14ac:dyDescent="0.2">
      <c r="A340" s="14" t="s">
        <v>188</v>
      </c>
      <c r="B340" s="20" t="s">
        <v>145</v>
      </c>
      <c r="C340" s="15" t="s">
        <v>145</v>
      </c>
      <c r="D340" s="72"/>
      <c r="E340" s="73">
        <v>62.6</v>
      </c>
      <c r="F340" s="74"/>
      <c r="G340" s="75">
        <f t="shared" si="72"/>
        <v>0</v>
      </c>
      <c r="H340" s="74"/>
      <c r="I340" s="74"/>
      <c r="J340" s="75">
        <f>SUM(K340+T340)</f>
        <v>0</v>
      </c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5">
        <f t="shared" si="76"/>
        <v>0</v>
      </c>
      <c r="AA340" s="74"/>
      <c r="AB340" s="74"/>
    </row>
    <row r="341" spans="1:28" hidden="1" outlineLevel="1" x14ac:dyDescent="0.2">
      <c r="A341" s="14" t="s">
        <v>160</v>
      </c>
      <c r="B341" s="20" t="s">
        <v>145</v>
      </c>
      <c r="C341" s="15" t="s">
        <v>145</v>
      </c>
      <c r="D341" s="72">
        <v>100.8</v>
      </c>
      <c r="E341" s="73">
        <v>635</v>
      </c>
      <c r="F341" s="74"/>
      <c r="G341" s="75">
        <f t="shared" si="72"/>
        <v>0</v>
      </c>
      <c r="H341" s="74"/>
      <c r="I341" s="74"/>
      <c r="J341" s="75">
        <f>SUM(K341+T341)</f>
        <v>0</v>
      </c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5">
        <f t="shared" si="76"/>
        <v>0</v>
      </c>
      <c r="AA341" s="74"/>
      <c r="AB341" s="74"/>
    </row>
    <row r="342" spans="1:28" hidden="1" outlineLevel="1" x14ac:dyDescent="0.2">
      <c r="A342" s="14" t="s">
        <v>164</v>
      </c>
      <c r="B342" s="20" t="s">
        <v>145</v>
      </c>
      <c r="C342" s="15" t="s">
        <v>145</v>
      </c>
      <c r="D342" s="72">
        <v>793.4</v>
      </c>
      <c r="E342" s="73">
        <v>400</v>
      </c>
      <c r="F342" s="74"/>
      <c r="G342" s="75">
        <f t="shared" si="72"/>
        <v>0</v>
      </c>
      <c r="H342" s="74"/>
      <c r="I342" s="74"/>
      <c r="J342" s="75">
        <f>SUM(K342+T342)</f>
        <v>0</v>
      </c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5">
        <f t="shared" si="76"/>
        <v>0</v>
      </c>
      <c r="AA342" s="74"/>
      <c r="AB342" s="74"/>
    </row>
    <row r="343" spans="1:28" hidden="1" outlineLevel="1" x14ac:dyDescent="0.2">
      <c r="A343" s="14" t="s">
        <v>241</v>
      </c>
      <c r="B343" s="20" t="s">
        <v>145</v>
      </c>
      <c r="C343" s="15" t="s">
        <v>145</v>
      </c>
      <c r="D343" s="72">
        <v>2954.6</v>
      </c>
      <c r="E343" s="73">
        <v>2370.4</v>
      </c>
      <c r="F343" s="74"/>
      <c r="G343" s="75">
        <f t="shared" si="72"/>
        <v>0</v>
      </c>
      <c r="H343" s="74"/>
      <c r="I343" s="74"/>
      <c r="J343" s="75">
        <f>SUM(K343+T343)</f>
        <v>0</v>
      </c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5">
        <f t="shared" si="76"/>
        <v>0</v>
      </c>
      <c r="AA343" s="74"/>
      <c r="AB343" s="74"/>
    </row>
    <row r="344" spans="1:28" ht="34.5" hidden="1" customHeight="1" collapsed="1" x14ac:dyDescent="0.2">
      <c r="A344" s="40" t="s">
        <v>73</v>
      </c>
      <c r="B344" s="20" t="s">
        <v>145</v>
      </c>
      <c r="C344" s="15" t="s">
        <v>145</v>
      </c>
      <c r="D344" s="73">
        <f>SUM(D345+D346+D347+D348)</f>
        <v>1805.4</v>
      </c>
      <c r="E344" s="73">
        <f>SUM(E345+E346+E347+E348)</f>
        <v>1822</v>
      </c>
      <c r="F344" s="73">
        <f>SUM(F345+F346+F347)</f>
        <v>0</v>
      </c>
      <c r="G344" s="75">
        <f t="shared" si="72"/>
        <v>0</v>
      </c>
      <c r="H344" s="73">
        <f>SUM(H345+H346+H347)</f>
        <v>0</v>
      </c>
      <c r="I344" s="73">
        <f>SUM(I345+I346+I347)</f>
        <v>0</v>
      </c>
      <c r="J344" s="101">
        <f>SUM(J345+J346+J347)</f>
        <v>0</v>
      </c>
      <c r="K344" s="73">
        <f>SUM(K345+K346+K347)</f>
        <v>0</v>
      </c>
      <c r="L344" s="73"/>
      <c r="M344" s="73"/>
      <c r="N344" s="73"/>
      <c r="O344" s="73"/>
      <c r="P344" s="73"/>
      <c r="Q344" s="73"/>
      <c r="R344" s="73"/>
      <c r="S344" s="73"/>
      <c r="T344" s="73">
        <f>SUM(T345+T346+T347)</f>
        <v>0</v>
      </c>
      <c r="U344" s="73"/>
      <c r="V344" s="73"/>
      <c r="W344" s="73"/>
      <c r="X344" s="73"/>
      <c r="Y344" s="73"/>
      <c r="Z344" s="75">
        <f t="shared" si="76"/>
        <v>0</v>
      </c>
      <c r="AA344" s="74"/>
      <c r="AB344" s="74"/>
    </row>
    <row r="345" spans="1:28" hidden="1" outlineLevel="1" x14ac:dyDescent="0.2">
      <c r="A345" s="14" t="s">
        <v>242</v>
      </c>
      <c r="B345" s="20" t="s">
        <v>145</v>
      </c>
      <c r="C345" s="15" t="s">
        <v>145</v>
      </c>
      <c r="D345" s="72">
        <v>332</v>
      </c>
      <c r="E345" s="73">
        <v>272.7</v>
      </c>
      <c r="F345" s="74"/>
      <c r="G345" s="75">
        <f t="shared" si="72"/>
        <v>0</v>
      </c>
      <c r="H345" s="74"/>
      <c r="I345" s="74"/>
      <c r="J345" s="75">
        <f>SUM(K345+T345)</f>
        <v>0</v>
      </c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5">
        <f t="shared" si="76"/>
        <v>0</v>
      </c>
      <c r="AA345" s="74"/>
      <c r="AB345" s="74"/>
    </row>
    <row r="346" spans="1:28" hidden="1" outlineLevel="1" x14ac:dyDescent="0.2">
      <c r="A346" s="14" t="s">
        <v>243</v>
      </c>
      <c r="B346" s="20" t="s">
        <v>145</v>
      </c>
      <c r="C346" s="15" t="s">
        <v>145</v>
      </c>
      <c r="D346" s="72">
        <v>397.2</v>
      </c>
      <c r="E346" s="73">
        <v>277.10000000000002</v>
      </c>
      <c r="F346" s="74"/>
      <c r="G346" s="75">
        <f t="shared" si="72"/>
        <v>0</v>
      </c>
      <c r="H346" s="74"/>
      <c r="I346" s="74"/>
      <c r="J346" s="75">
        <f>SUM(K346+T346)</f>
        <v>0</v>
      </c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5">
        <f t="shared" si="76"/>
        <v>0</v>
      </c>
      <c r="AA346" s="74"/>
      <c r="AB346" s="74"/>
    </row>
    <row r="347" spans="1:28" hidden="1" outlineLevel="1" x14ac:dyDescent="0.2">
      <c r="A347" s="14" t="s">
        <v>244</v>
      </c>
      <c r="B347" s="20" t="s">
        <v>145</v>
      </c>
      <c r="C347" s="15" t="s">
        <v>145</v>
      </c>
      <c r="D347" s="72">
        <v>400</v>
      </c>
      <c r="E347" s="73">
        <v>600</v>
      </c>
      <c r="F347" s="74"/>
      <c r="G347" s="75">
        <f t="shared" si="72"/>
        <v>0</v>
      </c>
      <c r="H347" s="74"/>
      <c r="I347" s="74"/>
      <c r="J347" s="75">
        <f>SUM(K347+T347)</f>
        <v>0</v>
      </c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5">
        <f t="shared" si="76"/>
        <v>0</v>
      </c>
      <c r="AA347" s="74"/>
      <c r="AB347" s="74"/>
    </row>
    <row r="348" spans="1:28" ht="0.75" hidden="1" customHeight="1" outlineLevel="1" x14ac:dyDescent="0.2">
      <c r="A348" s="40" t="s">
        <v>158</v>
      </c>
      <c r="B348" s="20" t="s">
        <v>145</v>
      </c>
      <c r="C348" s="15" t="s">
        <v>145</v>
      </c>
      <c r="D348" s="72">
        <v>676.2</v>
      </c>
      <c r="E348" s="73">
        <v>672.2</v>
      </c>
      <c r="F348" s="74"/>
      <c r="G348" s="75">
        <f t="shared" si="72"/>
        <v>0</v>
      </c>
      <c r="H348" s="74"/>
      <c r="I348" s="74"/>
      <c r="J348" s="75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5">
        <f t="shared" si="76"/>
        <v>0</v>
      </c>
      <c r="AA348" s="74"/>
      <c r="AB348" s="74"/>
    </row>
    <row r="349" spans="1:28" ht="19.5" hidden="1" customHeight="1" outlineLevel="1" x14ac:dyDescent="0.2">
      <c r="A349" s="40"/>
      <c r="B349" s="20"/>
      <c r="C349" s="15"/>
      <c r="D349" s="72"/>
      <c r="E349" s="73"/>
      <c r="F349" s="74"/>
      <c r="G349" s="75"/>
      <c r="H349" s="74"/>
      <c r="I349" s="74"/>
      <c r="J349" s="75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5">
        <f t="shared" si="76"/>
        <v>0</v>
      </c>
      <c r="AA349" s="74"/>
      <c r="AB349" s="74"/>
    </row>
    <row r="350" spans="1:28" ht="27.75" hidden="1" customHeight="1" collapsed="1" x14ac:dyDescent="0.2">
      <c r="A350" s="14" t="s">
        <v>382</v>
      </c>
      <c r="B350" s="20" t="s">
        <v>145</v>
      </c>
      <c r="C350" s="15" t="s">
        <v>145</v>
      </c>
      <c r="D350" s="73">
        <f>SUM(D351+D352)</f>
        <v>28510.6</v>
      </c>
      <c r="E350" s="73">
        <f>SUM(E351+E352)</f>
        <v>33432.6</v>
      </c>
      <c r="F350" s="73">
        <f>SUM(F351+F352)</f>
        <v>0</v>
      </c>
      <c r="G350" s="75">
        <f t="shared" si="72"/>
        <v>26215.1</v>
      </c>
      <c r="H350" s="73">
        <f>SUM(H351+H352)</f>
        <v>26215.1</v>
      </c>
      <c r="I350" s="73">
        <f>SUM(I351+I352)</f>
        <v>0</v>
      </c>
      <c r="J350" s="101">
        <f>SUM(J351+J352)</f>
        <v>35886.199999999997</v>
      </c>
      <c r="K350" s="73">
        <f>SUM(K351+K352)</f>
        <v>35886.199999999997</v>
      </c>
      <c r="L350" s="73"/>
      <c r="M350" s="73"/>
      <c r="N350" s="73"/>
      <c r="O350" s="73"/>
      <c r="P350" s="73"/>
      <c r="Q350" s="73"/>
      <c r="R350" s="73"/>
      <c r="S350" s="73"/>
      <c r="T350" s="73">
        <f>SUM(T351+T352)</f>
        <v>0</v>
      </c>
      <c r="U350" s="73"/>
      <c r="V350" s="73"/>
      <c r="W350" s="73"/>
      <c r="X350" s="73"/>
      <c r="Y350" s="73"/>
      <c r="Z350" s="75">
        <f t="shared" si="76"/>
        <v>35186.199999999997</v>
      </c>
      <c r="AA350" s="73">
        <f>SUM(AA351+AA352)</f>
        <v>35186.199999999997</v>
      </c>
      <c r="AB350" s="73">
        <f>SUM(AB351+AB352)</f>
        <v>0</v>
      </c>
    </row>
    <row r="351" spans="1:28" ht="16.5" hidden="1" customHeight="1" x14ac:dyDescent="0.2">
      <c r="A351" s="14" t="s">
        <v>383</v>
      </c>
      <c r="B351" s="20" t="s">
        <v>145</v>
      </c>
      <c r="C351" s="20" t="s">
        <v>145</v>
      </c>
      <c r="D351" s="76">
        <v>22186.799999999999</v>
      </c>
      <c r="E351" s="73">
        <v>19549</v>
      </c>
      <c r="F351" s="74"/>
      <c r="G351" s="75">
        <f t="shared" si="72"/>
        <v>18647.599999999999</v>
      </c>
      <c r="H351" s="74">
        <v>18647.599999999999</v>
      </c>
      <c r="I351" s="74"/>
      <c r="J351" s="75">
        <f t="shared" ref="J351:J358" si="78">SUM(K351+T351)</f>
        <v>21468.799999999999</v>
      </c>
      <c r="K351" s="74">
        <v>21468.799999999999</v>
      </c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5">
        <f t="shared" si="76"/>
        <v>21168.799999999999</v>
      </c>
      <c r="AA351" s="74">
        <v>21168.799999999999</v>
      </c>
      <c r="AB351" s="74"/>
    </row>
    <row r="352" spans="1:28" ht="30.75" hidden="1" customHeight="1" x14ac:dyDescent="0.2">
      <c r="A352" s="14" t="s">
        <v>384</v>
      </c>
      <c r="B352" s="20" t="s">
        <v>145</v>
      </c>
      <c r="C352" s="20" t="s">
        <v>145</v>
      </c>
      <c r="D352" s="76">
        <v>6323.8</v>
      </c>
      <c r="E352" s="73">
        <v>13883.6</v>
      </c>
      <c r="F352" s="74"/>
      <c r="G352" s="75">
        <f t="shared" si="72"/>
        <v>7567.5</v>
      </c>
      <c r="H352" s="74">
        <v>7567.5</v>
      </c>
      <c r="I352" s="74"/>
      <c r="J352" s="75">
        <f t="shared" si="78"/>
        <v>14417.4</v>
      </c>
      <c r="K352" s="74">
        <v>14417.4</v>
      </c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5">
        <f t="shared" si="76"/>
        <v>14017.4</v>
      </c>
      <c r="AA352" s="74">
        <v>14017.4</v>
      </c>
      <c r="AB352" s="74"/>
    </row>
    <row r="353" spans="1:28" ht="51" hidden="1" customHeight="1" x14ac:dyDescent="0.2">
      <c r="A353" s="14" t="s">
        <v>385</v>
      </c>
      <c r="B353" s="20" t="s">
        <v>145</v>
      </c>
      <c r="C353" s="20" t="s">
        <v>145</v>
      </c>
      <c r="D353" s="76">
        <v>4</v>
      </c>
      <c r="E353" s="73">
        <f>SUM('[1]Деп. образ.(мероприятия)'!$Q$27)</f>
        <v>216</v>
      </c>
      <c r="F353" s="74"/>
      <c r="G353" s="75">
        <f t="shared" si="72"/>
        <v>0</v>
      </c>
      <c r="H353" s="74"/>
      <c r="I353" s="74"/>
      <c r="J353" s="75">
        <f t="shared" si="78"/>
        <v>1000</v>
      </c>
      <c r="K353" s="74">
        <v>1000</v>
      </c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5">
        <f t="shared" si="76"/>
        <v>250</v>
      </c>
      <c r="AA353" s="74">
        <v>250</v>
      </c>
      <c r="AB353" s="74"/>
    </row>
    <row r="354" spans="1:28" ht="25.5" hidden="1" x14ac:dyDescent="0.2">
      <c r="A354" s="45" t="s">
        <v>29</v>
      </c>
      <c r="B354" s="20"/>
      <c r="C354" s="20"/>
      <c r="D354" s="100">
        <f t="shared" ref="D354:I354" si="79">D355+D356</f>
        <v>0</v>
      </c>
      <c r="E354" s="100">
        <f t="shared" si="79"/>
        <v>294.60000000000002</v>
      </c>
      <c r="F354" s="100">
        <f t="shared" si="79"/>
        <v>0</v>
      </c>
      <c r="G354" s="75">
        <f t="shared" si="72"/>
        <v>0</v>
      </c>
      <c r="H354" s="100">
        <f t="shared" si="79"/>
        <v>0</v>
      </c>
      <c r="I354" s="100">
        <f t="shared" si="79"/>
        <v>0</v>
      </c>
      <c r="J354" s="82">
        <f t="shared" si="78"/>
        <v>1668.3999999999999</v>
      </c>
      <c r="K354" s="90">
        <f>K355+K356</f>
        <v>1668.3999999999999</v>
      </c>
      <c r="L354" s="90">
        <f t="shared" ref="L354:AB354" si="80">L355+L356</f>
        <v>1109</v>
      </c>
      <c r="M354" s="90">
        <f t="shared" si="80"/>
        <v>10</v>
      </c>
      <c r="N354" s="90">
        <f t="shared" si="80"/>
        <v>0</v>
      </c>
      <c r="O354" s="90">
        <f t="shared" si="80"/>
        <v>500.4</v>
      </c>
      <c r="P354" s="90"/>
      <c r="Q354" s="90"/>
      <c r="R354" s="90">
        <f t="shared" si="80"/>
        <v>49</v>
      </c>
      <c r="S354" s="90"/>
      <c r="T354" s="90">
        <f t="shared" si="80"/>
        <v>0</v>
      </c>
      <c r="U354" s="90"/>
      <c r="V354" s="90"/>
      <c r="W354" s="90"/>
      <c r="X354" s="90"/>
      <c r="Y354" s="90"/>
      <c r="Z354" s="75">
        <f t="shared" si="76"/>
        <v>809</v>
      </c>
      <c r="AA354" s="90">
        <f t="shared" si="80"/>
        <v>809</v>
      </c>
      <c r="AB354" s="90">
        <f t="shared" si="80"/>
        <v>0</v>
      </c>
    </row>
    <row r="355" spans="1:28" ht="22.5" hidden="1" customHeight="1" x14ac:dyDescent="0.2">
      <c r="A355" s="40" t="s">
        <v>33</v>
      </c>
      <c r="B355" s="42" t="s">
        <v>145</v>
      </c>
      <c r="C355" s="42" t="s">
        <v>145</v>
      </c>
      <c r="D355" s="76"/>
      <c r="E355" s="73">
        <v>294.60000000000002</v>
      </c>
      <c r="F355" s="74"/>
      <c r="G355" s="75">
        <f t="shared" si="72"/>
        <v>0</v>
      </c>
      <c r="H355" s="74"/>
      <c r="I355" s="74"/>
      <c r="J355" s="75">
        <f t="shared" si="78"/>
        <v>1007.1999999999999</v>
      </c>
      <c r="K355" s="74">
        <f>L355+M355+O355+R355</f>
        <v>1007.1999999999999</v>
      </c>
      <c r="L355" s="74">
        <v>502.2</v>
      </c>
      <c r="M355" s="74"/>
      <c r="N355" s="74"/>
      <c r="O355" s="74">
        <v>500.4</v>
      </c>
      <c r="P355" s="74"/>
      <c r="Q355" s="74"/>
      <c r="R355" s="74">
        <v>4.5999999999999996</v>
      </c>
      <c r="S355" s="74"/>
      <c r="T355" s="74"/>
      <c r="U355" s="74"/>
      <c r="V355" s="74"/>
      <c r="W355" s="74"/>
      <c r="X355" s="74"/>
      <c r="Y355" s="74"/>
      <c r="Z355" s="75">
        <f t="shared" si="76"/>
        <v>402.2</v>
      </c>
      <c r="AA355" s="74">
        <v>402.2</v>
      </c>
      <c r="AB355" s="74"/>
    </row>
    <row r="356" spans="1:28" ht="25.5" hidden="1" x14ac:dyDescent="0.2">
      <c r="A356" s="14" t="s">
        <v>384</v>
      </c>
      <c r="B356" s="42" t="s">
        <v>145</v>
      </c>
      <c r="C356" s="42" t="s">
        <v>145</v>
      </c>
      <c r="D356" s="76"/>
      <c r="E356" s="73"/>
      <c r="F356" s="74"/>
      <c r="G356" s="75">
        <f t="shared" si="72"/>
        <v>0</v>
      </c>
      <c r="H356" s="74"/>
      <c r="I356" s="74"/>
      <c r="J356" s="75">
        <f t="shared" si="78"/>
        <v>661.19999999999993</v>
      </c>
      <c r="K356" s="74">
        <f>L356+M356+O356+R356</f>
        <v>661.19999999999993</v>
      </c>
      <c r="L356" s="74">
        <v>606.79999999999995</v>
      </c>
      <c r="M356" s="74">
        <v>10</v>
      </c>
      <c r="N356" s="74"/>
      <c r="O356" s="74"/>
      <c r="P356" s="74"/>
      <c r="Q356" s="74"/>
      <c r="R356" s="74">
        <v>44.4</v>
      </c>
      <c r="S356" s="74"/>
      <c r="T356" s="74"/>
      <c r="U356" s="74"/>
      <c r="V356" s="74"/>
      <c r="W356" s="74"/>
      <c r="X356" s="74"/>
      <c r="Y356" s="74"/>
      <c r="Z356" s="75">
        <f t="shared" si="76"/>
        <v>406.8</v>
      </c>
      <c r="AA356" s="74">
        <v>406.8</v>
      </c>
      <c r="AB356" s="74"/>
    </row>
    <row r="357" spans="1:28" ht="25.5" hidden="1" x14ac:dyDescent="0.2">
      <c r="A357" s="40" t="s">
        <v>43</v>
      </c>
      <c r="B357" s="42" t="s">
        <v>145</v>
      </c>
      <c r="C357" s="42" t="s">
        <v>145</v>
      </c>
      <c r="D357" s="76">
        <v>95.4</v>
      </c>
      <c r="E357" s="73"/>
      <c r="F357" s="74"/>
      <c r="G357" s="75">
        <f t="shared" si="72"/>
        <v>0</v>
      </c>
      <c r="H357" s="74"/>
      <c r="I357" s="74"/>
      <c r="J357" s="75">
        <f t="shared" si="78"/>
        <v>0</v>
      </c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5">
        <f t="shared" si="76"/>
        <v>0</v>
      </c>
      <c r="AA357" s="74"/>
      <c r="AB357" s="74"/>
    </row>
    <row r="358" spans="1:28" ht="25.5" hidden="1" x14ac:dyDescent="0.2">
      <c r="A358" s="40" t="s">
        <v>66</v>
      </c>
      <c r="B358" s="42" t="s">
        <v>145</v>
      </c>
      <c r="C358" s="42" t="s">
        <v>145</v>
      </c>
      <c r="D358" s="76"/>
      <c r="E358" s="73"/>
      <c r="F358" s="74"/>
      <c r="G358" s="75">
        <f t="shared" si="72"/>
        <v>7113.1</v>
      </c>
      <c r="H358" s="74"/>
      <c r="I358" s="74">
        <v>7113.1</v>
      </c>
      <c r="J358" s="75">
        <f t="shared" si="78"/>
        <v>7113.1</v>
      </c>
      <c r="K358" s="74"/>
      <c r="L358" s="74"/>
      <c r="M358" s="74"/>
      <c r="N358" s="74"/>
      <c r="O358" s="74">
        <v>2027.6</v>
      </c>
      <c r="P358" s="74"/>
      <c r="Q358" s="74"/>
      <c r="R358" s="74"/>
      <c r="S358" s="74"/>
      <c r="T358" s="74">
        <v>7113.1</v>
      </c>
      <c r="U358" s="74"/>
      <c r="V358" s="74"/>
      <c r="W358" s="74"/>
      <c r="X358" s="74"/>
      <c r="Y358" s="74"/>
      <c r="Z358" s="75">
        <f t="shared" si="76"/>
        <v>7113.1</v>
      </c>
      <c r="AA358" s="74"/>
      <c r="AB358" s="74">
        <v>7113.1</v>
      </c>
    </row>
    <row r="359" spans="1:28" s="130" customFormat="1" ht="16.5" customHeight="1" x14ac:dyDescent="0.2">
      <c r="A359" s="127" t="s">
        <v>245</v>
      </c>
      <c r="B359" s="128" t="s">
        <v>192</v>
      </c>
      <c r="C359" s="128" t="s">
        <v>131</v>
      </c>
      <c r="D359" s="139">
        <f>SUM(D360+D405)</f>
        <v>115168.1</v>
      </c>
      <c r="E359" s="139">
        <f>SUM(E360)</f>
        <v>224175.2</v>
      </c>
      <c r="F359" s="139">
        <f t="shared" ref="F359:T359" si="81">SUM(F360)</f>
        <v>0</v>
      </c>
      <c r="G359" s="139">
        <f t="shared" si="81"/>
        <v>61072.2</v>
      </c>
      <c r="H359" s="139">
        <f t="shared" si="81"/>
        <v>60950.1</v>
      </c>
      <c r="I359" s="139">
        <f t="shared" si="81"/>
        <v>122.1</v>
      </c>
      <c r="J359" s="139">
        <f t="shared" si="81"/>
        <v>95062.599999999991</v>
      </c>
      <c r="K359" s="139">
        <f t="shared" si="81"/>
        <v>92659.8</v>
      </c>
      <c r="L359" s="139"/>
      <c r="M359" s="139"/>
      <c r="N359" s="139"/>
      <c r="O359" s="139"/>
      <c r="P359" s="139"/>
      <c r="Q359" s="139"/>
      <c r="R359" s="139"/>
      <c r="S359" s="139"/>
      <c r="T359" s="139">
        <f t="shared" si="81"/>
        <v>3334.2000000000003</v>
      </c>
      <c r="U359" s="139"/>
      <c r="V359" s="139"/>
      <c r="W359" s="139"/>
      <c r="X359" s="139"/>
      <c r="Y359" s="139"/>
      <c r="Z359" s="96">
        <f t="shared" si="76"/>
        <v>85813.3</v>
      </c>
      <c r="AA359" s="139">
        <f>SUM(AA360)</f>
        <v>82479.100000000006</v>
      </c>
      <c r="AB359" s="139">
        <f>SUM(AB360)</f>
        <v>3334.2000000000003</v>
      </c>
    </row>
    <row r="360" spans="1:28" ht="15" customHeight="1" x14ac:dyDescent="0.2">
      <c r="A360" s="12" t="s">
        <v>246</v>
      </c>
      <c r="B360" s="13" t="s">
        <v>192</v>
      </c>
      <c r="C360" s="13" t="s">
        <v>130</v>
      </c>
      <c r="D360" s="107">
        <f>SUM(D361+D366+D368+D369+D373+D376+D385+D389+D395+D398+D399+D400)</f>
        <v>115029.70000000001</v>
      </c>
      <c r="E360" s="107">
        <f>SUM(E361+E366+E368+E369+E373+E376+E385+E389+E395+E398+E399+E400)</f>
        <v>224175.2</v>
      </c>
      <c r="F360" s="107">
        <f>SUM(F361+F366+F368+F369+F373+F376+F385+F389+F395+F398+F399+F400)</f>
        <v>0</v>
      </c>
      <c r="G360" s="96">
        <f t="shared" si="72"/>
        <v>61072.2</v>
      </c>
      <c r="H360" s="107">
        <f>SUM(H361+H366+H368+H369+H373+H376+H385+H389+H395+H398+H399+H400)</f>
        <v>60950.1</v>
      </c>
      <c r="I360" s="107">
        <f>SUM(I361+I366+I368+I369+I373+I376+I385+I389+I395+I398+I399+I400)</f>
        <v>122.1</v>
      </c>
      <c r="J360" s="79">
        <f>SUM(J361+J366+J368+J369+J373+J376+J385+J389+J395+J398+J399+J400)</f>
        <v>95062.599999999991</v>
      </c>
      <c r="K360" s="107">
        <f t="shared" ref="K360:S360" si="82">SUM(K361+K366+K368+K369+K373+K376+K385+K389+K395+K398+K399+K400+K404)</f>
        <v>92659.8</v>
      </c>
      <c r="L360" s="107">
        <f t="shared" si="82"/>
        <v>1113.0999999999999</v>
      </c>
      <c r="M360" s="107">
        <f t="shared" si="82"/>
        <v>34.200000000000003</v>
      </c>
      <c r="N360" s="107">
        <f t="shared" si="82"/>
        <v>0</v>
      </c>
      <c r="O360" s="107">
        <f t="shared" si="82"/>
        <v>48</v>
      </c>
      <c r="P360" s="107">
        <f t="shared" si="82"/>
        <v>0</v>
      </c>
      <c r="Q360" s="107">
        <f t="shared" si="82"/>
        <v>0</v>
      </c>
      <c r="R360" s="107">
        <f t="shared" si="82"/>
        <v>306</v>
      </c>
      <c r="S360" s="107">
        <f t="shared" si="82"/>
        <v>0</v>
      </c>
      <c r="T360" s="107">
        <f>SUM(T361+T366+T367+T368+T369+T373+T376+T385+T389+T395+T398+T399+T400+T404)</f>
        <v>3334.2000000000003</v>
      </c>
      <c r="U360" s="107"/>
      <c r="V360" s="107"/>
      <c r="W360" s="107"/>
      <c r="X360" s="107"/>
      <c r="Y360" s="107"/>
      <c r="Z360" s="96">
        <f t="shared" si="76"/>
        <v>85813.3</v>
      </c>
      <c r="AA360" s="107">
        <f>SUM(AA361+AA366+AA368+AA369+AA373+AA376+AA385+AA389+AA395+AA398+AA399+AA400+AA404)</f>
        <v>82479.100000000006</v>
      </c>
      <c r="AB360" s="107">
        <f>SUM(AB361+AB366+AB367+AB368+AB369+AB373+AB376+AB385+AB389+AB395+AB398+AB399+AB400+AB404)</f>
        <v>3334.2000000000003</v>
      </c>
    </row>
    <row r="361" spans="1:28" ht="29.25" customHeight="1" x14ac:dyDescent="0.2">
      <c r="A361" s="59" t="s">
        <v>111</v>
      </c>
      <c r="B361" s="13" t="s">
        <v>192</v>
      </c>
      <c r="C361" s="13" t="s">
        <v>130</v>
      </c>
      <c r="D361" s="107">
        <f>SUM(D362+D364+D365)</f>
        <v>55351</v>
      </c>
      <c r="E361" s="107">
        <f>SUM(E362+E364+E365)</f>
        <v>62383.200000000004</v>
      </c>
      <c r="F361" s="107">
        <f>SUM(F362+F364+F365)</f>
        <v>0</v>
      </c>
      <c r="G361" s="96">
        <f t="shared" si="72"/>
        <v>60601.5</v>
      </c>
      <c r="H361" s="107">
        <f>SUM(H362+H364+H365)</f>
        <v>60601.5</v>
      </c>
      <c r="I361" s="107">
        <f>SUM(IN362+I364+I365)</f>
        <v>0</v>
      </c>
      <c r="J361" s="79">
        <f>SUM(J362+J364+J365+J363)</f>
        <v>79917.2</v>
      </c>
      <c r="K361" s="107">
        <f>SUM(K362+K364+K365+K363)</f>
        <v>79917.2</v>
      </c>
      <c r="L361" s="107"/>
      <c r="M361" s="107"/>
      <c r="N361" s="107"/>
      <c r="O361" s="107"/>
      <c r="P361" s="107"/>
      <c r="Q361" s="107"/>
      <c r="R361" s="107"/>
      <c r="S361" s="107"/>
      <c r="T361" s="107">
        <f>SUM(T362+T364+T365)</f>
        <v>0</v>
      </c>
      <c r="U361" s="107"/>
      <c r="V361" s="107"/>
      <c r="W361" s="107"/>
      <c r="X361" s="107"/>
      <c r="Y361" s="107"/>
      <c r="Z361" s="75">
        <f t="shared" si="76"/>
        <v>77366</v>
      </c>
      <c r="AA361" s="107">
        <f>SUM(AA362+AA364+AA365+AA363)</f>
        <v>77366</v>
      </c>
      <c r="AB361" s="107">
        <f>SUM(AB362+AB364+AB365)</f>
        <v>0</v>
      </c>
    </row>
    <row r="362" spans="1:28" s="118" customFormat="1" ht="17.25" customHeight="1" x14ac:dyDescent="0.2">
      <c r="A362" s="14" t="s">
        <v>386</v>
      </c>
      <c r="B362" s="20" t="s">
        <v>192</v>
      </c>
      <c r="C362" s="20" t="s">
        <v>130</v>
      </c>
      <c r="D362" s="76">
        <v>22018.7</v>
      </c>
      <c r="E362" s="73">
        <v>22034</v>
      </c>
      <c r="F362" s="117"/>
      <c r="G362" s="117">
        <f t="shared" si="72"/>
        <v>21339.5</v>
      </c>
      <c r="H362" s="117">
        <v>21339.5</v>
      </c>
      <c r="I362" s="117"/>
      <c r="J362" s="75">
        <f t="shared" ref="J362:J406" si="83">SUM(K362+T362)</f>
        <v>23386.5</v>
      </c>
      <c r="K362" s="117">
        <v>23386.5</v>
      </c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75">
        <f t="shared" si="76"/>
        <v>22386.5</v>
      </c>
      <c r="AA362" s="117">
        <v>22386.5</v>
      </c>
      <c r="AB362" s="117"/>
    </row>
    <row r="363" spans="1:28" s="118" customFormat="1" ht="17.25" customHeight="1" x14ac:dyDescent="0.2">
      <c r="A363" s="40" t="s">
        <v>302</v>
      </c>
      <c r="B363" s="42" t="s">
        <v>192</v>
      </c>
      <c r="C363" s="42" t="s">
        <v>130</v>
      </c>
      <c r="D363" s="76"/>
      <c r="E363" s="73"/>
      <c r="F363" s="117"/>
      <c r="G363" s="117"/>
      <c r="H363" s="117"/>
      <c r="I363" s="117"/>
      <c r="J363" s="75">
        <f t="shared" si="83"/>
        <v>11134</v>
      </c>
      <c r="K363" s="117">
        <v>11134</v>
      </c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75">
        <f t="shared" si="76"/>
        <v>11134</v>
      </c>
      <c r="AA363" s="117">
        <v>11134</v>
      </c>
      <c r="AB363" s="117"/>
    </row>
    <row r="364" spans="1:28" ht="15" customHeight="1" x14ac:dyDescent="0.2">
      <c r="A364" s="40" t="s">
        <v>112</v>
      </c>
      <c r="B364" s="20" t="s">
        <v>192</v>
      </c>
      <c r="C364" s="20" t="s">
        <v>130</v>
      </c>
      <c r="D364" s="76">
        <v>14672.2</v>
      </c>
      <c r="E364" s="73">
        <v>18375.3</v>
      </c>
      <c r="F364" s="74"/>
      <c r="G364" s="75">
        <f t="shared" ref="G364:G406" si="84">SUM(I364+H364)</f>
        <v>17493.2</v>
      </c>
      <c r="H364" s="74">
        <v>17493.2</v>
      </c>
      <c r="I364" s="74"/>
      <c r="J364" s="75">
        <f t="shared" si="83"/>
        <v>20949.2</v>
      </c>
      <c r="K364" s="74">
        <v>20949.2</v>
      </c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5">
        <f t="shared" si="76"/>
        <v>19398</v>
      </c>
      <c r="AA364" s="74">
        <v>19398</v>
      </c>
      <c r="AB364" s="74"/>
    </row>
    <row r="365" spans="1:28" ht="15" customHeight="1" x14ac:dyDescent="0.2">
      <c r="A365" s="14" t="s">
        <v>387</v>
      </c>
      <c r="B365" s="20" t="s">
        <v>192</v>
      </c>
      <c r="C365" s="20" t="s">
        <v>130</v>
      </c>
      <c r="D365" s="76">
        <v>18660.099999999999</v>
      </c>
      <c r="E365" s="73">
        <v>21973.9</v>
      </c>
      <c r="F365" s="74"/>
      <c r="G365" s="75">
        <f t="shared" si="84"/>
        <v>21768.799999999999</v>
      </c>
      <c r="H365" s="74">
        <v>21768.799999999999</v>
      </c>
      <c r="I365" s="74"/>
      <c r="J365" s="75">
        <f t="shared" si="83"/>
        <v>24447.5</v>
      </c>
      <c r="K365" s="74">
        <v>24447.5</v>
      </c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5">
        <f t="shared" si="76"/>
        <v>24447.5</v>
      </c>
      <c r="AA365" s="74">
        <v>24447.5</v>
      </c>
      <c r="AB365" s="74"/>
    </row>
    <row r="366" spans="1:28" ht="25.5" x14ac:dyDescent="0.2">
      <c r="A366" s="40" t="s">
        <v>65</v>
      </c>
      <c r="B366" s="20" t="s">
        <v>192</v>
      </c>
      <c r="C366" s="20" t="s">
        <v>130</v>
      </c>
      <c r="D366" s="76">
        <v>130.5</v>
      </c>
      <c r="E366" s="73">
        <f>SUM('[2]субсидии книж.фонда'!$P$27)</f>
        <v>122.1</v>
      </c>
      <c r="F366" s="74"/>
      <c r="G366" s="75">
        <f t="shared" si="84"/>
        <v>122.1</v>
      </c>
      <c r="H366" s="74"/>
      <c r="I366" s="74">
        <v>122.1</v>
      </c>
      <c r="J366" s="75">
        <f t="shared" si="83"/>
        <v>129.9</v>
      </c>
      <c r="K366" s="74"/>
      <c r="L366" s="74"/>
      <c r="M366" s="74"/>
      <c r="N366" s="74"/>
      <c r="O366" s="74"/>
      <c r="P366" s="74"/>
      <c r="Q366" s="74"/>
      <c r="R366" s="74"/>
      <c r="S366" s="74"/>
      <c r="T366" s="74">
        <v>129.9</v>
      </c>
      <c r="U366" s="74"/>
      <c r="V366" s="74"/>
      <c r="W366" s="74"/>
      <c r="X366" s="74"/>
      <c r="Y366" s="74"/>
      <c r="Z366" s="75">
        <f t="shared" si="76"/>
        <v>129.9</v>
      </c>
      <c r="AA366" s="74"/>
      <c r="AB366" s="74">
        <v>129.9</v>
      </c>
    </row>
    <row r="367" spans="1:28" ht="51" x14ac:dyDescent="0.2">
      <c r="A367" s="14" t="s">
        <v>9</v>
      </c>
      <c r="B367" s="20" t="s">
        <v>192</v>
      </c>
      <c r="C367" s="20" t="s">
        <v>130</v>
      </c>
      <c r="D367" s="76"/>
      <c r="E367" s="73"/>
      <c r="F367" s="74"/>
      <c r="G367" s="75"/>
      <c r="H367" s="74"/>
      <c r="I367" s="74"/>
      <c r="J367" s="75">
        <f t="shared" si="83"/>
        <v>466</v>
      </c>
      <c r="K367" s="74"/>
      <c r="L367" s="74"/>
      <c r="M367" s="74"/>
      <c r="N367" s="74"/>
      <c r="O367" s="74"/>
      <c r="P367" s="74"/>
      <c r="Q367" s="74"/>
      <c r="R367" s="74"/>
      <c r="S367" s="74"/>
      <c r="T367" s="74">
        <v>466</v>
      </c>
      <c r="U367" s="74"/>
      <c r="V367" s="74"/>
      <c r="W367" s="74"/>
      <c r="X367" s="74"/>
      <c r="Y367" s="74"/>
      <c r="Z367" s="75">
        <f t="shared" si="76"/>
        <v>466</v>
      </c>
      <c r="AA367" s="74"/>
      <c r="AB367" s="74">
        <v>466</v>
      </c>
    </row>
    <row r="368" spans="1:28" ht="38.25" x14ac:dyDescent="0.2">
      <c r="A368" s="14" t="s">
        <v>418</v>
      </c>
      <c r="B368" s="20" t="s">
        <v>192</v>
      </c>
      <c r="C368" s="20" t="s">
        <v>130</v>
      </c>
      <c r="D368" s="76"/>
      <c r="E368" s="73">
        <v>2253.9</v>
      </c>
      <c r="F368" s="73">
        <v>0</v>
      </c>
      <c r="G368" s="75">
        <v>0</v>
      </c>
      <c r="H368" s="73">
        <v>0</v>
      </c>
      <c r="I368" s="73">
        <v>0</v>
      </c>
      <c r="J368" s="75">
        <f t="shared" si="83"/>
        <v>2674</v>
      </c>
      <c r="K368" s="73">
        <v>401.1</v>
      </c>
      <c r="L368" s="73"/>
      <c r="M368" s="73"/>
      <c r="N368" s="73"/>
      <c r="O368" s="73"/>
      <c r="P368" s="73"/>
      <c r="Q368" s="73"/>
      <c r="R368" s="73"/>
      <c r="S368" s="73"/>
      <c r="T368" s="73">
        <v>2272.9</v>
      </c>
      <c r="U368" s="73"/>
      <c r="V368" s="73"/>
      <c r="W368" s="73"/>
      <c r="X368" s="73"/>
      <c r="Y368" s="73"/>
      <c r="Z368" s="75">
        <f t="shared" si="76"/>
        <v>2272.9</v>
      </c>
      <c r="AA368" s="74"/>
      <c r="AB368" s="73">
        <v>2272.9</v>
      </c>
    </row>
    <row r="369" spans="1:28" ht="28.5" hidden="1" customHeight="1" x14ac:dyDescent="0.2">
      <c r="A369" s="14" t="s">
        <v>388</v>
      </c>
      <c r="B369" s="20" t="s">
        <v>192</v>
      </c>
      <c r="C369" s="20" t="s">
        <v>130</v>
      </c>
      <c r="D369" s="76"/>
      <c r="E369" s="73">
        <f>SUM(E370+E371+E372)</f>
        <v>222.39999999999998</v>
      </c>
      <c r="F369" s="73">
        <f>SUM(F370+F371+F372)</f>
        <v>0</v>
      </c>
      <c r="G369" s="75">
        <f t="shared" si="84"/>
        <v>348.6</v>
      </c>
      <c r="H369" s="73">
        <v>348.6</v>
      </c>
      <c r="I369" s="73">
        <f>SUM(I370+I371+I372)</f>
        <v>0</v>
      </c>
      <c r="J369" s="101">
        <f>SUM(J370+J371+J372)</f>
        <v>275</v>
      </c>
      <c r="K369" s="73">
        <f>SUM(K370+K371+K372)</f>
        <v>275</v>
      </c>
      <c r="L369" s="73"/>
      <c r="M369" s="73"/>
      <c r="N369" s="73"/>
      <c r="O369" s="73"/>
      <c r="P369" s="73"/>
      <c r="Q369" s="73"/>
      <c r="R369" s="73"/>
      <c r="S369" s="73"/>
      <c r="T369" s="73">
        <f>SUM(T370+T371+T372)</f>
        <v>0</v>
      </c>
      <c r="U369" s="73"/>
      <c r="V369" s="73"/>
      <c r="W369" s="73"/>
      <c r="X369" s="73"/>
      <c r="Y369" s="73"/>
      <c r="Z369" s="75">
        <f t="shared" si="76"/>
        <v>0</v>
      </c>
      <c r="AA369" s="73">
        <f>SUM(AA370+AA371+AA372)</f>
        <v>0</v>
      </c>
      <c r="AB369" s="73">
        <f>SUM(AB370+AB371+AB372)</f>
        <v>0</v>
      </c>
    </row>
    <row r="370" spans="1:28" ht="14.25" hidden="1" customHeight="1" outlineLevel="1" x14ac:dyDescent="0.2">
      <c r="A370" s="14" t="s">
        <v>197</v>
      </c>
      <c r="B370" s="20" t="s">
        <v>192</v>
      </c>
      <c r="C370" s="20" t="s">
        <v>130</v>
      </c>
      <c r="D370" s="76"/>
      <c r="E370" s="73"/>
      <c r="F370" s="74"/>
      <c r="G370" s="75">
        <f t="shared" si="84"/>
        <v>0</v>
      </c>
      <c r="H370" s="74"/>
      <c r="I370" s="74"/>
      <c r="J370" s="75">
        <f t="shared" si="83"/>
        <v>275</v>
      </c>
      <c r="K370" s="74">
        <v>275</v>
      </c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5">
        <f t="shared" si="76"/>
        <v>0</v>
      </c>
      <c r="AA370" s="74"/>
      <c r="AB370" s="74"/>
    </row>
    <row r="371" spans="1:28" ht="16.5" hidden="1" customHeight="1" outlineLevel="1" x14ac:dyDescent="0.2">
      <c r="A371" s="14" t="s">
        <v>164</v>
      </c>
      <c r="B371" s="20" t="s">
        <v>192</v>
      </c>
      <c r="C371" s="20" t="s">
        <v>130</v>
      </c>
      <c r="D371" s="76"/>
      <c r="E371" s="73">
        <v>73.7</v>
      </c>
      <c r="F371" s="74"/>
      <c r="G371" s="75">
        <f t="shared" si="84"/>
        <v>0</v>
      </c>
      <c r="H371" s="74"/>
      <c r="I371" s="74"/>
      <c r="J371" s="75">
        <f t="shared" si="83"/>
        <v>0</v>
      </c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5">
        <f t="shared" si="76"/>
        <v>0</v>
      </c>
      <c r="AA371" s="74"/>
      <c r="AB371" s="74"/>
    </row>
    <row r="372" spans="1:28" ht="15.75" hidden="1" customHeight="1" outlineLevel="1" x14ac:dyDescent="0.2">
      <c r="A372" s="14" t="s">
        <v>163</v>
      </c>
      <c r="B372" s="20" t="s">
        <v>192</v>
      </c>
      <c r="C372" s="20" t="s">
        <v>130</v>
      </c>
      <c r="D372" s="76"/>
      <c r="E372" s="73">
        <v>148.69999999999999</v>
      </c>
      <c r="F372" s="74"/>
      <c r="G372" s="75">
        <f t="shared" si="84"/>
        <v>0</v>
      </c>
      <c r="H372" s="74"/>
      <c r="I372" s="74"/>
      <c r="J372" s="75">
        <f t="shared" si="83"/>
        <v>0</v>
      </c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5">
        <f t="shared" si="76"/>
        <v>0</v>
      </c>
      <c r="AA372" s="74"/>
      <c r="AB372" s="74"/>
    </row>
    <row r="373" spans="1:28" ht="25.5" collapsed="1" x14ac:dyDescent="0.2">
      <c r="A373" s="196" t="s">
        <v>216</v>
      </c>
      <c r="B373" s="20" t="s">
        <v>192</v>
      </c>
      <c r="C373" s="20" t="s">
        <v>130</v>
      </c>
      <c r="D373" s="76"/>
      <c r="E373" s="73">
        <f>SUM(E374+E375)</f>
        <v>353</v>
      </c>
      <c r="F373" s="73">
        <f>SUM(F374+F375)</f>
        <v>0</v>
      </c>
      <c r="G373" s="75">
        <f t="shared" si="84"/>
        <v>0</v>
      </c>
      <c r="H373" s="73">
        <f>SUM(H374+H375)</f>
        <v>0</v>
      </c>
      <c r="I373" s="73">
        <f>SUM(I374+I375)</f>
        <v>0</v>
      </c>
      <c r="J373" s="101">
        <f>SUM(J374+J375)</f>
        <v>0</v>
      </c>
      <c r="K373" s="73">
        <f>SUM(K374+K375)</f>
        <v>0</v>
      </c>
      <c r="L373" s="73"/>
      <c r="M373" s="73"/>
      <c r="N373" s="73"/>
      <c r="O373" s="73"/>
      <c r="P373" s="73"/>
      <c r="Q373" s="73"/>
      <c r="R373" s="73"/>
      <c r="S373" s="73"/>
      <c r="T373" s="73">
        <v>275</v>
      </c>
      <c r="U373" s="73"/>
      <c r="V373" s="73"/>
      <c r="W373" s="73"/>
      <c r="X373" s="73"/>
      <c r="Y373" s="73"/>
      <c r="Z373" s="75">
        <f t="shared" si="76"/>
        <v>275</v>
      </c>
      <c r="AA373" s="74"/>
      <c r="AB373" s="74">
        <v>275</v>
      </c>
    </row>
    <row r="374" spans="1:28" ht="15" hidden="1" customHeight="1" outlineLevel="1" x14ac:dyDescent="0.2">
      <c r="A374" s="14" t="s">
        <v>197</v>
      </c>
      <c r="B374" s="20" t="s">
        <v>192</v>
      </c>
      <c r="C374" s="20" t="s">
        <v>130</v>
      </c>
      <c r="D374" s="76"/>
      <c r="E374" s="73"/>
      <c r="F374" s="74"/>
      <c r="G374" s="75">
        <f t="shared" si="84"/>
        <v>0</v>
      </c>
      <c r="H374" s="74"/>
      <c r="I374" s="74"/>
      <c r="J374" s="75">
        <f t="shared" si="83"/>
        <v>0</v>
      </c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5">
        <f t="shared" si="76"/>
        <v>0</v>
      </c>
      <c r="AA374" s="74"/>
      <c r="AB374" s="74"/>
    </row>
    <row r="375" spans="1:28" ht="15.75" hidden="1" customHeight="1" outlineLevel="1" x14ac:dyDescent="0.2">
      <c r="A375" s="14" t="s">
        <v>164</v>
      </c>
      <c r="B375" s="20" t="s">
        <v>192</v>
      </c>
      <c r="C375" s="20" t="s">
        <v>130</v>
      </c>
      <c r="D375" s="76"/>
      <c r="E375" s="73">
        <v>353</v>
      </c>
      <c r="F375" s="74"/>
      <c r="G375" s="75">
        <f t="shared" si="84"/>
        <v>0</v>
      </c>
      <c r="H375" s="74"/>
      <c r="I375" s="74"/>
      <c r="J375" s="75">
        <f t="shared" si="83"/>
        <v>0</v>
      </c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5">
        <f t="shared" si="76"/>
        <v>0</v>
      </c>
      <c r="AA375" s="74"/>
      <c r="AB375" s="74"/>
    </row>
    <row r="376" spans="1:28" ht="39.75" customHeight="1" collapsed="1" x14ac:dyDescent="0.2">
      <c r="A376" s="14" t="s">
        <v>390</v>
      </c>
      <c r="B376" s="20" t="s">
        <v>192</v>
      </c>
      <c r="C376" s="20" t="s">
        <v>130</v>
      </c>
      <c r="D376" s="73">
        <v>9338.9</v>
      </c>
      <c r="E376" s="73">
        <f>SUM(E377+E378+E379+E380+E381+E382+E383+E384)</f>
        <v>2278.4</v>
      </c>
      <c r="F376" s="73">
        <f>SUM(F377+F379+F380+F381+F382+F384)</f>
        <v>0</v>
      </c>
      <c r="G376" s="75">
        <f t="shared" si="84"/>
        <v>0</v>
      </c>
      <c r="H376" s="73">
        <f>SUM(H377+H379+H380+H381+H382+H384)</f>
        <v>0</v>
      </c>
      <c r="I376" s="73">
        <f>SUM(I377+I379+I380+I381+I382+I384)</f>
        <v>0</v>
      </c>
      <c r="J376" s="101">
        <f>SUM(K376+T376)</f>
        <v>10565.2</v>
      </c>
      <c r="K376" s="73">
        <v>10565.2</v>
      </c>
      <c r="L376" s="73"/>
      <c r="M376" s="73"/>
      <c r="N376" s="73"/>
      <c r="O376" s="73"/>
      <c r="P376" s="73"/>
      <c r="Q376" s="73"/>
      <c r="R376" s="73"/>
      <c r="S376" s="73"/>
      <c r="T376" s="73">
        <f>SUM(T377+T379+T380+T381+T382+T384)</f>
        <v>0</v>
      </c>
      <c r="U376" s="73"/>
      <c r="V376" s="73"/>
      <c r="W376" s="73"/>
      <c r="X376" s="73"/>
      <c r="Y376" s="73"/>
      <c r="Z376" s="75">
        <f t="shared" si="76"/>
        <v>4000</v>
      </c>
      <c r="AA376" s="74">
        <v>4000</v>
      </c>
      <c r="AB376" s="74"/>
    </row>
    <row r="377" spans="1:28" hidden="1" outlineLevel="1" x14ac:dyDescent="0.2">
      <c r="A377" s="14" t="s">
        <v>157</v>
      </c>
      <c r="B377" s="20" t="s">
        <v>192</v>
      </c>
      <c r="C377" s="20" t="s">
        <v>130</v>
      </c>
      <c r="D377" s="76"/>
      <c r="E377" s="73">
        <v>950</v>
      </c>
      <c r="F377" s="74"/>
      <c r="G377" s="75">
        <f t="shared" si="84"/>
        <v>0</v>
      </c>
      <c r="H377" s="74"/>
      <c r="I377" s="74"/>
      <c r="J377" s="75">
        <f t="shared" si="83"/>
        <v>0</v>
      </c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5">
        <f t="shared" si="76"/>
        <v>0</v>
      </c>
      <c r="AA377" s="74"/>
      <c r="AB377" s="74"/>
    </row>
    <row r="378" spans="1:28" hidden="1" outlineLevel="1" x14ac:dyDescent="0.2">
      <c r="A378" s="14" t="s">
        <v>162</v>
      </c>
      <c r="B378" s="20" t="s">
        <v>192</v>
      </c>
      <c r="C378" s="20" t="s">
        <v>130</v>
      </c>
      <c r="D378" s="76"/>
      <c r="E378" s="73">
        <v>66</v>
      </c>
      <c r="F378" s="74"/>
      <c r="G378" s="75">
        <f t="shared" si="84"/>
        <v>0</v>
      </c>
      <c r="H378" s="74"/>
      <c r="I378" s="74"/>
      <c r="J378" s="75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5">
        <f t="shared" si="76"/>
        <v>0</v>
      </c>
      <c r="AA378" s="74"/>
      <c r="AB378" s="74"/>
    </row>
    <row r="379" spans="1:28" hidden="1" outlineLevel="1" x14ac:dyDescent="0.2">
      <c r="A379" s="14" t="s">
        <v>247</v>
      </c>
      <c r="B379" s="20" t="s">
        <v>192</v>
      </c>
      <c r="C379" s="20" t="s">
        <v>130</v>
      </c>
      <c r="D379" s="76"/>
      <c r="E379" s="73">
        <v>20</v>
      </c>
      <c r="F379" s="74"/>
      <c r="G379" s="75">
        <f t="shared" si="84"/>
        <v>0</v>
      </c>
      <c r="H379" s="74"/>
      <c r="I379" s="74"/>
      <c r="J379" s="75">
        <f t="shared" si="83"/>
        <v>0</v>
      </c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5">
        <f t="shared" si="76"/>
        <v>0</v>
      </c>
      <c r="AA379" s="74"/>
      <c r="AB379" s="74"/>
    </row>
    <row r="380" spans="1:28" hidden="1" outlineLevel="1" x14ac:dyDescent="0.2">
      <c r="A380" s="14" t="s">
        <v>188</v>
      </c>
      <c r="B380" s="20" t="s">
        <v>192</v>
      </c>
      <c r="C380" s="20" t="s">
        <v>130</v>
      </c>
      <c r="D380" s="76"/>
      <c r="E380" s="73">
        <v>49.8</v>
      </c>
      <c r="F380" s="74"/>
      <c r="G380" s="75">
        <f t="shared" si="84"/>
        <v>0</v>
      </c>
      <c r="H380" s="74"/>
      <c r="I380" s="74"/>
      <c r="J380" s="75">
        <f t="shared" si="83"/>
        <v>0</v>
      </c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5">
        <f t="shared" si="76"/>
        <v>0</v>
      </c>
      <c r="AA380" s="74"/>
      <c r="AB380" s="74"/>
    </row>
    <row r="381" spans="1:28" hidden="1" outlineLevel="1" x14ac:dyDescent="0.2">
      <c r="A381" s="14" t="s">
        <v>160</v>
      </c>
      <c r="B381" s="20" t="s">
        <v>192</v>
      </c>
      <c r="C381" s="20" t="s">
        <v>130</v>
      </c>
      <c r="D381" s="76"/>
      <c r="E381" s="73">
        <v>1108</v>
      </c>
      <c r="F381" s="74"/>
      <c r="G381" s="75">
        <f t="shared" si="84"/>
        <v>0</v>
      </c>
      <c r="H381" s="74"/>
      <c r="I381" s="74"/>
      <c r="J381" s="75">
        <f t="shared" si="83"/>
        <v>0</v>
      </c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5">
        <f t="shared" si="76"/>
        <v>0</v>
      </c>
      <c r="AA381" s="74"/>
      <c r="AB381" s="74"/>
    </row>
    <row r="382" spans="1:28" hidden="1" outlineLevel="1" x14ac:dyDescent="0.2">
      <c r="A382" s="14" t="s">
        <v>164</v>
      </c>
      <c r="B382" s="20" t="s">
        <v>192</v>
      </c>
      <c r="C382" s="20" t="s">
        <v>130</v>
      </c>
      <c r="D382" s="76"/>
      <c r="E382" s="73">
        <v>51.7</v>
      </c>
      <c r="F382" s="74"/>
      <c r="G382" s="75">
        <f t="shared" si="84"/>
        <v>0</v>
      </c>
      <c r="H382" s="74"/>
      <c r="I382" s="74"/>
      <c r="J382" s="75">
        <f t="shared" si="83"/>
        <v>0</v>
      </c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5">
        <f t="shared" si="76"/>
        <v>0</v>
      </c>
      <c r="AA382" s="74"/>
      <c r="AB382" s="74"/>
    </row>
    <row r="383" spans="1:28" hidden="1" outlineLevel="1" x14ac:dyDescent="0.2">
      <c r="A383" s="14" t="s">
        <v>189</v>
      </c>
      <c r="B383" s="20" t="s">
        <v>192</v>
      </c>
      <c r="C383" s="20" t="s">
        <v>130</v>
      </c>
      <c r="D383" s="76"/>
      <c r="E383" s="73">
        <v>23</v>
      </c>
      <c r="F383" s="74"/>
      <c r="G383" s="75">
        <f t="shared" si="84"/>
        <v>0</v>
      </c>
      <c r="H383" s="74"/>
      <c r="I383" s="74"/>
      <c r="J383" s="75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5">
        <f t="shared" si="76"/>
        <v>0</v>
      </c>
      <c r="AA383" s="74"/>
      <c r="AB383" s="74"/>
    </row>
    <row r="384" spans="1:28" hidden="1" outlineLevel="1" x14ac:dyDescent="0.2">
      <c r="A384" s="14" t="s">
        <v>103</v>
      </c>
      <c r="B384" s="20" t="s">
        <v>192</v>
      </c>
      <c r="C384" s="20" t="s">
        <v>130</v>
      </c>
      <c r="D384" s="76"/>
      <c r="E384" s="73">
        <v>9.9</v>
      </c>
      <c r="F384" s="74"/>
      <c r="G384" s="75">
        <f t="shared" si="84"/>
        <v>0</v>
      </c>
      <c r="H384" s="74"/>
      <c r="I384" s="74"/>
      <c r="J384" s="75">
        <f t="shared" si="83"/>
        <v>0</v>
      </c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5">
        <f t="shared" si="76"/>
        <v>0</v>
      </c>
      <c r="AA384" s="74"/>
      <c r="AB384" s="74"/>
    </row>
    <row r="385" spans="1:28" ht="38.25" hidden="1" collapsed="1" x14ac:dyDescent="0.2">
      <c r="A385" s="14" t="s">
        <v>392</v>
      </c>
      <c r="B385" s="20" t="s">
        <v>192</v>
      </c>
      <c r="C385" s="20" t="s">
        <v>130</v>
      </c>
      <c r="D385" s="76"/>
      <c r="E385" s="73">
        <f>SUM(E386+E387+E388)</f>
        <v>393</v>
      </c>
      <c r="F385" s="73">
        <f>SUM(F386+F387+F388)</f>
        <v>0</v>
      </c>
      <c r="G385" s="75">
        <f t="shared" si="84"/>
        <v>0</v>
      </c>
      <c r="H385" s="73">
        <f>SUM(H386+H387+H388)</f>
        <v>0</v>
      </c>
      <c r="I385" s="73">
        <f>SUM(I386+I387+I388)</f>
        <v>0</v>
      </c>
      <c r="J385" s="101">
        <f>SUM(J386+J387+J388)</f>
        <v>0</v>
      </c>
      <c r="K385" s="73">
        <f>SUM(K386+K387+K388)</f>
        <v>0</v>
      </c>
      <c r="L385" s="73"/>
      <c r="M385" s="73"/>
      <c r="N385" s="73"/>
      <c r="O385" s="73"/>
      <c r="P385" s="73"/>
      <c r="Q385" s="73"/>
      <c r="R385" s="73"/>
      <c r="S385" s="73"/>
      <c r="T385" s="73">
        <f>SUM(T386+T387+T388)</f>
        <v>0</v>
      </c>
      <c r="U385" s="73"/>
      <c r="V385" s="73"/>
      <c r="W385" s="73"/>
      <c r="X385" s="73"/>
      <c r="Y385" s="73"/>
      <c r="Z385" s="75">
        <f t="shared" si="76"/>
        <v>0</v>
      </c>
      <c r="AA385" s="74"/>
      <c r="AB385" s="74"/>
    </row>
    <row r="386" spans="1:28" hidden="1" outlineLevel="1" x14ac:dyDescent="0.2">
      <c r="A386" s="14" t="s">
        <v>197</v>
      </c>
      <c r="B386" s="20" t="s">
        <v>192</v>
      </c>
      <c r="C386" s="20" t="s">
        <v>130</v>
      </c>
      <c r="D386" s="76"/>
      <c r="E386" s="73"/>
      <c r="F386" s="74"/>
      <c r="G386" s="75">
        <f t="shared" si="84"/>
        <v>0</v>
      </c>
      <c r="H386" s="74"/>
      <c r="I386" s="74"/>
      <c r="J386" s="75">
        <f t="shared" si="83"/>
        <v>0</v>
      </c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5">
        <f t="shared" si="76"/>
        <v>0</v>
      </c>
      <c r="AA386" s="74"/>
      <c r="AB386" s="74"/>
    </row>
    <row r="387" spans="1:28" hidden="1" outlineLevel="1" x14ac:dyDescent="0.2">
      <c r="A387" s="14" t="s">
        <v>189</v>
      </c>
      <c r="B387" s="20" t="s">
        <v>192</v>
      </c>
      <c r="C387" s="20" t="s">
        <v>130</v>
      </c>
      <c r="D387" s="76"/>
      <c r="E387" s="73">
        <v>300</v>
      </c>
      <c r="F387" s="74"/>
      <c r="G387" s="75">
        <f t="shared" si="84"/>
        <v>0</v>
      </c>
      <c r="H387" s="74"/>
      <c r="I387" s="74"/>
      <c r="J387" s="75">
        <f t="shared" si="83"/>
        <v>0</v>
      </c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5">
        <f t="shared" si="76"/>
        <v>0</v>
      </c>
      <c r="AA387" s="74"/>
      <c r="AB387" s="74"/>
    </row>
    <row r="388" spans="1:28" hidden="1" outlineLevel="1" x14ac:dyDescent="0.2">
      <c r="A388" s="14" t="s">
        <v>164</v>
      </c>
      <c r="B388" s="20" t="s">
        <v>192</v>
      </c>
      <c r="C388" s="20" t="s">
        <v>130</v>
      </c>
      <c r="D388" s="76"/>
      <c r="E388" s="73">
        <v>93</v>
      </c>
      <c r="F388" s="74"/>
      <c r="G388" s="75">
        <f t="shared" si="84"/>
        <v>0</v>
      </c>
      <c r="H388" s="74"/>
      <c r="I388" s="74"/>
      <c r="J388" s="75">
        <f t="shared" si="83"/>
        <v>0</v>
      </c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5">
        <f t="shared" si="76"/>
        <v>0</v>
      </c>
      <c r="AA388" s="74"/>
      <c r="AB388" s="74"/>
    </row>
    <row r="389" spans="1:28" ht="38.25" hidden="1" collapsed="1" x14ac:dyDescent="0.2">
      <c r="A389" s="14" t="s">
        <v>393</v>
      </c>
      <c r="B389" s="20" t="s">
        <v>192</v>
      </c>
      <c r="C389" s="20" t="s">
        <v>130</v>
      </c>
      <c r="D389" s="76"/>
      <c r="E389" s="73">
        <f>SUM(E390+E391+E392+E393+E394)</f>
        <v>943.1</v>
      </c>
      <c r="F389" s="73">
        <f>SUM(F390+F391+F392+F393+F394)</f>
        <v>0</v>
      </c>
      <c r="G389" s="75">
        <f t="shared" si="84"/>
        <v>0</v>
      </c>
      <c r="H389" s="73">
        <f>SUM(H390+H391+H392+H393+H394)</f>
        <v>0</v>
      </c>
      <c r="I389" s="73">
        <f>SUM(I390+I391+I392+I393+I394)</f>
        <v>0</v>
      </c>
      <c r="J389" s="101">
        <f>SUM(J390+J391+J392+J393+J394)</f>
        <v>0</v>
      </c>
      <c r="K389" s="73">
        <f>SUM(K390+K391+K392+K393+K394)</f>
        <v>0</v>
      </c>
      <c r="L389" s="73"/>
      <c r="M389" s="73"/>
      <c r="N389" s="73"/>
      <c r="O389" s="73"/>
      <c r="P389" s="73"/>
      <c r="Q389" s="73"/>
      <c r="R389" s="73"/>
      <c r="S389" s="73"/>
      <c r="T389" s="73">
        <f>SUM(T390+T391+T392+T393+T394)</f>
        <v>0</v>
      </c>
      <c r="U389" s="73"/>
      <c r="V389" s="73"/>
      <c r="W389" s="73"/>
      <c r="X389" s="73"/>
      <c r="Y389" s="73"/>
      <c r="Z389" s="75">
        <f t="shared" si="76"/>
        <v>0</v>
      </c>
      <c r="AA389" s="74"/>
      <c r="AB389" s="74"/>
    </row>
    <row r="390" spans="1:28" hidden="1" outlineLevel="1" x14ac:dyDescent="0.2">
      <c r="A390" s="14" t="s">
        <v>247</v>
      </c>
      <c r="B390" s="20" t="s">
        <v>192</v>
      </c>
      <c r="C390" s="20" t="s">
        <v>130</v>
      </c>
      <c r="D390" s="76"/>
      <c r="E390" s="73">
        <v>356.7</v>
      </c>
      <c r="F390" s="74"/>
      <c r="G390" s="75">
        <f t="shared" si="84"/>
        <v>0</v>
      </c>
      <c r="H390" s="74"/>
      <c r="I390" s="74"/>
      <c r="J390" s="75">
        <f t="shared" si="83"/>
        <v>0</v>
      </c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5">
        <f t="shared" si="76"/>
        <v>0</v>
      </c>
      <c r="AA390" s="74"/>
      <c r="AB390" s="74"/>
    </row>
    <row r="391" spans="1:28" hidden="1" outlineLevel="1" x14ac:dyDescent="0.2">
      <c r="A391" s="14" t="s">
        <v>188</v>
      </c>
      <c r="B391" s="20" t="s">
        <v>192</v>
      </c>
      <c r="C391" s="20" t="s">
        <v>130</v>
      </c>
      <c r="D391" s="76"/>
      <c r="E391" s="73">
        <v>120</v>
      </c>
      <c r="F391" s="74"/>
      <c r="G391" s="75">
        <f t="shared" si="84"/>
        <v>0</v>
      </c>
      <c r="H391" s="74"/>
      <c r="I391" s="74"/>
      <c r="J391" s="75">
        <f t="shared" si="83"/>
        <v>0</v>
      </c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5">
        <f t="shared" si="76"/>
        <v>0</v>
      </c>
      <c r="AA391" s="74"/>
      <c r="AB391" s="74"/>
    </row>
    <row r="392" spans="1:28" hidden="1" outlineLevel="1" x14ac:dyDescent="0.2">
      <c r="A392" s="14" t="s">
        <v>160</v>
      </c>
      <c r="B392" s="20" t="s">
        <v>192</v>
      </c>
      <c r="C392" s="20" t="s">
        <v>130</v>
      </c>
      <c r="D392" s="76"/>
      <c r="E392" s="73">
        <v>222.4</v>
      </c>
      <c r="F392" s="74"/>
      <c r="G392" s="75">
        <f t="shared" si="84"/>
        <v>0</v>
      </c>
      <c r="H392" s="74"/>
      <c r="I392" s="74"/>
      <c r="J392" s="75">
        <f t="shared" si="83"/>
        <v>0</v>
      </c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5">
        <f t="shared" si="76"/>
        <v>0</v>
      </c>
      <c r="AA392" s="74"/>
      <c r="AB392" s="74"/>
    </row>
    <row r="393" spans="1:28" hidden="1" outlineLevel="1" x14ac:dyDescent="0.2">
      <c r="A393" s="14" t="s">
        <v>164</v>
      </c>
      <c r="B393" s="20" t="s">
        <v>192</v>
      </c>
      <c r="C393" s="20" t="s">
        <v>130</v>
      </c>
      <c r="D393" s="76"/>
      <c r="E393" s="73">
        <v>144</v>
      </c>
      <c r="F393" s="74"/>
      <c r="G393" s="75">
        <f t="shared" si="84"/>
        <v>0</v>
      </c>
      <c r="H393" s="74"/>
      <c r="I393" s="74"/>
      <c r="J393" s="75">
        <f t="shared" si="83"/>
        <v>0</v>
      </c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5">
        <f t="shared" si="76"/>
        <v>0</v>
      </c>
      <c r="AA393" s="74"/>
      <c r="AB393" s="74"/>
    </row>
    <row r="394" spans="1:28" hidden="1" outlineLevel="1" x14ac:dyDescent="0.2">
      <c r="A394" s="14" t="s">
        <v>189</v>
      </c>
      <c r="B394" s="20" t="s">
        <v>192</v>
      </c>
      <c r="C394" s="20" t="s">
        <v>130</v>
      </c>
      <c r="D394" s="76"/>
      <c r="E394" s="73">
        <v>100</v>
      </c>
      <c r="F394" s="74"/>
      <c r="G394" s="75">
        <f t="shared" si="84"/>
        <v>0</v>
      </c>
      <c r="H394" s="74"/>
      <c r="I394" s="74"/>
      <c r="J394" s="75">
        <f t="shared" si="83"/>
        <v>0</v>
      </c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5">
        <f t="shared" ref="Z394:Z457" si="85">SUM(AA394:AB394)</f>
        <v>0</v>
      </c>
      <c r="AA394" s="74"/>
      <c r="AB394" s="74"/>
    </row>
    <row r="395" spans="1:28" ht="25.5" hidden="1" collapsed="1" x14ac:dyDescent="0.2">
      <c r="A395" s="14" t="s">
        <v>394</v>
      </c>
      <c r="B395" s="20" t="s">
        <v>192</v>
      </c>
      <c r="C395" s="20" t="s">
        <v>130</v>
      </c>
      <c r="D395" s="76"/>
      <c r="E395" s="73">
        <f>SUM(E396+E397)</f>
        <v>439.3</v>
      </c>
      <c r="F395" s="73">
        <f>SUM(F397)</f>
        <v>0</v>
      </c>
      <c r="G395" s="75">
        <f t="shared" si="84"/>
        <v>0</v>
      </c>
      <c r="H395" s="73">
        <f>SUM(H397)</f>
        <v>0</v>
      </c>
      <c r="I395" s="73">
        <f>SUM(I397)</f>
        <v>0</v>
      </c>
      <c r="J395" s="101">
        <f>SUM(J397)</f>
        <v>0</v>
      </c>
      <c r="K395" s="73">
        <f>SUM(K397)</f>
        <v>0</v>
      </c>
      <c r="L395" s="73"/>
      <c r="M395" s="73"/>
      <c r="N395" s="73"/>
      <c r="O395" s="73"/>
      <c r="P395" s="73"/>
      <c r="Q395" s="73"/>
      <c r="R395" s="73"/>
      <c r="S395" s="73"/>
      <c r="T395" s="73">
        <f>SUM(T397)</f>
        <v>0</v>
      </c>
      <c r="U395" s="73"/>
      <c r="V395" s="73"/>
      <c r="W395" s="73"/>
      <c r="X395" s="73"/>
      <c r="Y395" s="73"/>
      <c r="Z395" s="75">
        <f t="shared" si="85"/>
        <v>0</v>
      </c>
      <c r="AA395" s="74"/>
      <c r="AB395" s="74"/>
    </row>
    <row r="396" spans="1:28" hidden="1" outlineLevel="1" x14ac:dyDescent="0.2">
      <c r="A396" s="14" t="s">
        <v>157</v>
      </c>
      <c r="B396" s="20" t="s">
        <v>192</v>
      </c>
      <c r="C396" s="20" t="s">
        <v>130</v>
      </c>
      <c r="D396" s="76"/>
      <c r="E396" s="73">
        <v>139.30000000000001</v>
      </c>
      <c r="F396" s="73"/>
      <c r="G396" s="75"/>
      <c r="H396" s="73"/>
      <c r="I396" s="73"/>
      <c r="J396" s="101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5">
        <f t="shared" si="85"/>
        <v>0</v>
      </c>
      <c r="AA396" s="74"/>
      <c r="AB396" s="74"/>
    </row>
    <row r="397" spans="1:28" hidden="1" outlineLevel="1" x14ac:dyDescent="0.2">
      <c r="A397" s="14" t="s">
        <v>160</v>
      </c>
      <c r="B397" s="20" t="s">
        <v>192</v>
      </c>
      <c r="C397" s="20" t="s">
        <v>130</v>
      </c>
      <c r="D397" s="76"/>
      <c r="E397" s="73">
        <v>300</v>
      </c>
      <c r="F397" s="74"/>
      <c r="G397" s="75">
        <f t="shared" si="84"/>
        <v>0</v>
      </c>
      <c r="H397" s="74"/>
      <c r="I397" s="74"/>
      <c r="J397" s="75">
        <f t="shared" si="83"/>
        <v>0</v>
      </c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5">
        <f t="shared" si="85"/>
        <v>0</v>
      </c>
      <c r="AA397" s="74"/>
      <c r="AB397" s="74"/>
    </row>
    <row r="398" spans="1:28" ht="38.25" hidden="1" collapsed="1" x14ac:dyDescent="0.2">
      <c r="A398" s="14" t="s">
        <v>395</v>
      </c>
      <c r="B398" s="20" t="s">
        <v>192</v>
      </c>
      <c r="C398" s="20" t="s">
        <v>130</v>
      </c>
      <c r="D398" s="76">
        <v>50209.3</v>
      </c>
      <c r="E398" s="73">
        <v>63032.800000000003</v>
      </c>
      <c r="F398" s="74"/>
      <c r="G398" s="75">
        <f t="shared" si="84"/>
        <v>0</v>
      </c>
      <c r="H398" s="74"/>
      <c r="I398" s="74"/>
      <c r="J398" s="75">
        <f t="shared" si="83"/>
        <v>0</v>
      </c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5">
        <f t="shared" si="85"/>
        <v>0</v>
      </c>
      <c r="AA398" s="74"/>
      <c r="AB398" s="74"/>
    </row>
    <row r="399" spans="1:28" ht="38.25" hidden="1" x14ac:dyDescent="0.2">
      <c r="A399" s="14" t="s">
        <v>396</v>
      </c>
      <c r="B399" s="20" t="s">
        <v>192</v>
      </c>
      <c r="C399" s="20" t="s">
        <v>130</v>
      </c>
      <c r="D399" s="76"/>
      <c r="E399" s="76">
        <v>91073.7</v>
      </c>
      <c r="F399" s="74"/>
      <c r="G399" s="75">
        <f t="shared" si="84"/>
        <v>0</v>
      </c>
      <c r="H399" s="74"/>
      <c r="I399" s="74"/>
      <c r="J399" s="75">
        <f t="shared" si="83"/>
        <v>0</v>
      </c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5">
        <f t="shared" si="85"/>
        <v>0</v>
      </c>
      <c r="AA399" s="74"/>
      <c r="AB399" s="74"/>
    </row>
    <row r="400" spans="1:28" s="48" customFormat="1" x14ac:dyDescent="0.2">
      <c r="A400" s="45" t="s">
        <v>30</v>
      </c>
      <c r="B400" s="46"/>
      <c r="C400" s="46"/>
      <c r="D400" s="100">
        <f>D401+D402+D403</f>
        <v>0</v>
      </c>
      <c r="E400" s="100">
        <v>680.3</v>
      </c>
      <c r="F400" s="100">
        <f t="shared" ref="F400:AB400" si="86">F401+F402+F403</f>
        <v>0</v>
      </c>
      <c r="G400" s="75">
        <f t="shared" si="84"/>
        <v>0</v>
      </c>
      <c r="H400" s="100">
        <f t="shared" si="86"/>
        <v>0</v>
      </c>
      <c r="I400" s="100">
        <f t="shared" si="86"/>
        <v>0</v>
      </c>
      <c r="J400" s="75">
        <f t="shared" si="83"/>
        <v>1501.3</v>
      </c>
      <c r="K400" s="100">
        <f t="shared" si="86"/>
        <v>1501.3</v>
      </c>
      <c r="L400" s="100">
        <f t="shared" si="86"/>
        <v>1113.0999999999999</v>
      </c>
      <c r="M400" s="100">
        <f t="shared" si="86"/>
        <v>34.200000000000003</v>
      </c>
      <c r="N400" s="100">
        <f t="shared" si="86"/>
        <v>0</v>
      </c>
      <c r="O400" s="100">
        <f t="shared" si="86"/>
        <v>48</v>
      </c>
      <c r="P400" s="100"/>
      <c r="Q400" s="100"/>
      <c r="R400" s="100">
        <f t="shared" si="86"/>
        <v>306</v>
      </c>
      <c r="S400" s="100">
        <f t="shared" si="86"/>
        <v>0</v>
      </c>
      <c r="T400" s="100">
        <f t="shared" si="86"/>
        <v>0</v>
      </c>
      <c r="U400" s="100"/>
      <c r="V400" s="100"/>
      <c r="W400" s="100"/>
      <c r="X400" s="100"/>
      <c r="Y400" s="100"/>
      <c r="Z400" s="75">
        <f t="shared" si="85"/>
        <v>1113.0999999999999</v>
      </c>
      <c r="AA400" s="100">
        <f t="shared" si="86"/>
        <v>1113.0999999999999</v>
      </c>
      <c r="AB400" s="100">
        <f t="shared" si="86"/>
        <v>0</v>
      </c>
    </row>
    <row r="401" spans="1:28" x14ac:dyDescent="0.2">
      <c r="A401" s="40" t="s">
        <v>35</v>
      </c>
      <c r="B401" s="42" t="s">
        <v>192</v>
      </c>
      <c r="C401" s="42" t="s">
        <v>130</v>
      </c>
      <c r="D401" s="76"/>
      <c r="E401" s="76"/>
      <c r="F401" s="74"/>
      <c r="G401" s="75">
        <f t="shared" si="84"/>
        <v>0</v>
      </c>
      <c r="H401" s="74"/>
      <c r="I401" s="74"/>
      <c r="J401" s="75">
        <f t="shared" si="83"/>
        <v>310</v>
      </c>
      <c r="K401" s="74">
        <f>L401+M401+N401+O401+R401+S401</f>
        <v>310</v>
      </c>
      <c r="L401" s="74">
        <v>310</v>
      </c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5">
        <f t="shared" si="85"/>
        <v>310</v>
      </c>
      <c r="AA401" s="74">
        <v>310</v>
      </c>
      <c r="AB401" s="74"/>
    </row>
    <row r="402" spans="1:28" x14ac:dyDescent="0.2">
      <c r="A402" s="14" t="s">
        <v>164</v>
      </c>
      <c r="B402" s="42" t="s">
        <v>192</v>
      </c>
      <c r="C402" s="42" t="s">
        <v>130</v>
      </c>
      <c r="D402" s="76"/>
      <c r="E402" s="76"/>
      <c r="F402" s="74"/>
      <c r="G402" s="75">
        <f t="shared" si="84"/>
        <v>0</v>
      </c>
      <c r="H402" s="74"/>
      <c r="I402" s="74"/>
      <c r="J402" s="75">
        <f t="shared" si="83"/>
        <v>421.3</v>
      </c>
      <c r="K402" s="74">
        <f>L402+M402+N402+O402+R402+S402</f>
        <v>421.3</v>
      </c>
      <c r="L402" s="74">
        <v>400.1</v>
      </c>
      <c r="M402" s="74">
        <v>21.2</v>
      </c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5">
        <f t="shared" si="85"/>
        <v>400.1</v>
      </c>
      <c r="AA402" s="74">
        <v>400.1</v>
      </c>
      <c r="AB402" s="74"/>
    </row>
    <row r="403" spans="1:28" x14ac:dyDescent="0.2">
      <c r="A403" s="14" t="s">
        <v>189</v>
      </c>
      <c r="B403" s="42" t="s">
        <v>192</v>
      </c>
      <c r="C403" s="42" t="s">
        <v>130</v>
      </c>
      <c r="D403" s="76"/>
      <c r="E403" s="76"/>
      <c r="F403" s="74"/>
      <c r="G403" s="75">
        <f t="shared" si="84"/>
        <v>0</v>
      </c>
      <c r="H403" s="74"/>
      <c r="I403" s="74"/>
      <c r="J403" s="75">
        <f t="shared" si="83"/>
        <v>770</v>
      </c>
      <c r="K403" s="74">
        <f>L403+M403+N403+O403+R403+S403</f>
        <v>770</v>
      </c>
      <c r="L403" s="74">
        <v>403</v>
      </c>
      <c r="M403" s="74">
        <v>13</v>
      </c>
      <c r="N403" s="74"/>
      <c r="O403" s="74">
        <v>48</v>
      </c>
      <c r="P403" s="74"/>
      <c r="Q403" s="74"/>
      <c r="R403" s="74">
        <v>306</v>
      </c>
      <c r="S403" s="74"/>
      <c r="T403" s="74"/>
      <c r="U403" s="74"/>
      <c r="V403" s="74"/>
      <c r="W403" s="74"/>
      <c r="X403" s="74"/>
      <c r="Y403" s="74"/>
      <c r="Z403" s="75">
        <f t="shared" si="85"/>
        <v>403</v>
      </c>
      <c r="AA403" s="74">
        <v>403</v>
      </c>
      <c r="AB403" s="74"/>
    </row>
    <row r="404" spans="1:28" ht="40.5" customHeight="1" x14ac:dyDescent="0.2">
      <c r="A404" s="14" t="s">
        <v>46</v>
      </c>
      <c r="B404" s="42" t="s">
        <v>192</v>
      </c>
      <c r="C404" s="42" t="s">
        <v>130</v>
      </c>
      <c r="D404" s="76"/>
      <c r="E404" s="76"/>
      <c r="F404" s="74"/>
      <c r="G404" s="75"/>
      <c r="H404" s="74"/>
      <c r="I404" s="74"/>
      <c r="J404" s="75">
        <f t="shared" si="83"/>
        <v>190.4</v>
      </c>
      <c r="K404" s="74"/>
      <c r="L404" s="74"/>
      <c r="M404" s="74"/>
      <c r="N404" s="74"/>
      <c r="O404" s="74"/>
      <c r="P404" s="74"/>
      <c r="Q404" s="74"/>
      <c r="R404" s="74"/>
      <c r="S404" s="74"/>
      <c r="T404" s="74">
        <v>190.4</v>
      </c>
      <c r="U404" s="74"/>
      <c r="V404" s="74"/>
      <c r="W404" s="74"/>
      <c r="X404" s="74"/>
      <c r="Y404" s="74"/>
      <c r="Z404" s="75">
        <f t="shared" si="85"/>
        <v>190.4</v>
      </c>
      <c r="AA404" s="74"/>
      <c r="AB404" s="74">
        <v>190.4</v>
      </c>
    </row>
    <row r="405" spans="1:28" s="58" customFormat="1" hidden="1" x14ac:dyDescent="0.2">
      <c r="A405" s="59" t="s">
        <v>51</v>
      </c>
      <c r="B405" s="61" t="s">
        <v>192</v>
      </c>
      <c r="C405" s="61" t="s">
        <v>132</v>
      </c>
      <c r="D405" s="94">
        <f>D406</f>
        <v>138.4</v>
      </c>
      <c r="E405" s="94"/>
      <c r="F405" s="95"/>
      <c r="G405" s="75">
        <f t="shared" si="84"/>
        <v>0</v>
      </c>
      <c r="H405" s="95"/>
      <c r="I405" s="95"/>
      <c r="J405" s="75">
        <f t="shared" si="83"/>
        <v>0</v>
      </c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75">
        <f t="shared" si="85"/>
        <v>0</v>
      </c>
      <c r="AA405" s="95"/>
      <c r="AB405" s="95"/>
    </row>
    <row r="406" spans="1:28" hidden="1" x14ac:dyDescent="0.2">
      <c r="A406" s="40" t="s">
        <v>52</v>
      </c>
      <c r="B406" s="42" t="s">
        <v>192</v>
      </c>
      <c r="C406" s="42" t="s">
        <v>132</v>
      </c>
      <c r="D406" s="76">
        <v>138.4</v>
      </c>
      <c r="E406" s="76"/>
      <c r="F406" s="74"/>
      <c r="G406" s="75">
        <f t="shared" si="84"/>
        <v>0</v>
      </c>
      <c r="H406" s="74"/>
      <c r="I406" s="74"/>
      <c r="J406" s="75">
        <f t="shared" si="83"/>
        <v>0</v>
      </c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5">
        <f t="shared" si="85"/>
        <v>0</v>
      </c>
      <c r="AA406" s="74"/>
      <c r="AB406" s="74"/>
    </row>
    <row r="407" spans="1:28" s="135" customFormat="1" ht="18.75" hidden="1" customHeight="1" x14ac:dyDescent="0.2">
      <c r="A407" s="132" t="s">
        <v>248</v>
      </c>
      <c r="B407" s="141" t="s">
        <v>168</v>
      </c>
      <c r="C407" s="141" t="s">
        <v>131</v>
      </c>
      <c r="D407" s="142">
        <f t="shared" ref="D407:T407" si="87">SUM(D408+D424+D432+D439)</f>
        <v>631213.4</v>
      </c>
      <c r="E407" s="142">
        <f t="shared" si="87"/>
        <v>543542.10000000009</v>
      </c>
      <c r="F407" s="142">
        <f t="shared" si="87"/>
        <v>0</v>
      </c>
      <c r="G407" s="142">
        <f t="shared" si="87"/>
        <v>578455.69999999995</v>
      </c>
      <c r="H407" s="142">
        <f t="shared" si="87"/>
        <v>488459.89999999997</v>
      </c>
      <c r="I407" s="142">
        <f t="shared" si="87"/>
        <v>89995.8</v>
      </c>
      <c r="J407" s="142">
        <f t="shared" si="87"/>
        <v>317316.40000000002</v>
      </c>
      <c r="K407" s="142">
        <f t="shared" si="87"/>
        <v>109169.4</v>
      </c>
      <c r="L407" s="142" t="e">
        <f t="shared" si="87"/>
        <v>#REF!</v>
      </c>
      <c r="M407" s="142" t="e">
        <f t="shared" si="87"/>
        <v>#REF!</v>
      </c>
      <c r="N407" s="142" t="e">
        <f t="shared" si="87"/>
        <v>#REF!</v>
      </c>
      <c r="O407" s="142" t="e">
        <f t="shared" si="87"/>
        <v>#REF!</v>
      </c>
      <c r="P407" s="142" t="e">
        <f t="shared" si="87"/>
        <v>#REF!</v>
      </c>
      <c r="Q407" s="142" t="e">
        <f t="shared" si="87"/>
        <v>#REF!</v>
      </c>
      <c r="R407" s="142" t="e">
        <f t="shared" si="87"/>
        <v>#REF!</v>
      </c>
      <c r="S407" s="142" t="e">
        <f t="shared" si="87"/>
        <v>#REF!</v>
      </c>
      <c r="T407" s="142">
        <f t="shared" si="87"/>
        <v>208147</v>
      </c>
      <c r="U407" s="142"/>
      <c r="V407" s="142"/>
      <c r="W407" s="142"/>
      <c r="X407" s="142"/>
      <c r="Y407" s="142"/>
      <c r="Z407" s="75">
        <f t="shared" si="85"/>
        <v>276440.09999999998</v>
      </c>
      <c r="AA407" s="142">
        <f>SUM(AA408+AA424+AA432+AA439)</f>
        <v>68293.100000000006</v>
      </c>
      <c r="AB407" s="142">
        <f>SUM(AB408+AB424+AB432+AB439)</f>
        <v>208147</v>
      </c>
    </row>
    <row r="408" spans="1:28" ht="18.75" hidden="1" customHeight="1" x14ac:dyDescent="0.2">
      <c r="A408" s="12" t="s">
        <v>249</v>
      </c>
      <c r="B408" s="21" t="s">
        <v>168</v>
      </c>
      <c r="C408" s="21" t="s">
        <v>130</v>
      </c>
      <c r="D408" s="107">
        <f t="shared" ref="D408:K408" si="88">SUM(D409+D413+D415+D416+D420+D414)</f>
        <v>554910.1</v>
      </c>
      <c r="E408" s="107">
        <f t="shared" si="88"/>
        <v>393776.50000000006</v>
      </c>
      <c r="F408" s="107">
        <f t="shared" si="88"/>
        <v>0</v>
      </c>
      <c r="G408" s="79">
        <f t="shared" si="88"/>
        <v>429325.99999999994</v>
      </c>
      <c r="H408" s="107">
        <f t="shared" si="88"/>
        <v>429325.99999999994</v>
      </c>
      <c r="I408" s="107">
        <f t="shared" si="88"/>
        <v>0</v>
      </c>
      <c r="J408" s="79">
        <f t="shared" si="88"/>
        <v>215203.1</v>
      </c>
      <c r="K408" s="107">
        <f t="shared" si="88"/>
        <v>102800.5</v>
      </c>
      <c r="L408" s="107" t="e">
        <f>SUM(L409+L413+L415+L416+#REF!+L420+L414)</f>
        <v>#REF!</v>
      </c>
      <c r="M408" s="107" t="e">
        <f>SUM(M409+M413+M415+M416+#REF!+M420+M414)</f>
        <v>#REF!</v>
      </c>
      <c r="N408" s="107" t="e">
        <f>SUM(N409+N413+N415+N416+#REF!+N420+N414)</f>
        <v>#REF!</v>
      </c>
      <c r="O408" s="107" t="e">
        <f>SUM(O409+O413+O415+O416+#REF!+O420+O414)</f>
        <v>#REF!</v>
      </c>
      <c r="P408" s="107" t="e">
        <f>SUM(P409+P413+P415+P416+#REF!+P420+P414)</f>
        <v>#REF!</v>
      </c>
      <c r="Q408" s="107" t="e">
        <f>SUM(Q409+Q413+Q415+Q416+#REF!+Q420+Q414)</f>
        <v>#REF!</v>
      </c>
      <c r="R408" s="107" t="e">
        <f>SUM(R409+R413+R415+R416+#REF!+R420+R414)</f>
        <v>#REF!</v>
      </c>
      <c r="S408" s="107" t="e">
        <f>SUM(S409+S413+S415+S416+#REF!+S420+S414)</f>
        <v>#REF!</v>
      </c>
      <c r="T408" s="107">
        <f>SUM(T409+T413+T415+T416+T420+T414)</f>
        <v>112402.59999999999</v>
      </c>
      <c r="U408" s="107"/>
      <c r="V408" s="107"/>
      <c r="W408" s="107"/>
      <c r="X408" s="107"/>
      <c r="Y408" s="107"/>
      <c r="Z408" s="75">
        <f t="shared" si="85"/>
        <v>174449.4</v>
      </c>
      <c r="AA408" s="107">
        <f>SUM(AA409+AA413+AA415+AA416+AA420+AA414)</f>
        <v>62046.8</v>
      </c>
      <c r="AB408" s="107">
        <f>SUM(AB409+AB413+AB415+AB416+AB420+AB414)</f>
        <v>112402.59999999999</v>
      </c>
    </row>
    <row r="409" spans="1:28" ht="28.5" hidden="1" customHeight="1" x14ac:dyDescent="0.2">
      <c r="A409" s="12" t="s">
        <v>397</v>
      </c>
      <c r="B409" s="21" t="s">
        <v>168</v>
      </c>
      <c r="C409" s="21" t="s">
        <v>130</v>
      </c>
      <c r="D409" s="107">
        <f t="shared" ref="D409:I409" si="89">SUM(D410+D411)</f>
        <v>554910.1</v>
      </c>
      <c r="E409" s="107">
        <f t="shared" si="89"/>
        <v>384910.10000000003</v>
      </c>
      <c r="F409" s="107">
        <f t="shared" si="89"/>
        <v>0</v>
      </c>
      <c r="G409" s="79">
        <f t="shared" si="89"/>
        <v>415111.39999999997</v>
      </c>
      <c r="H409" s="107">
        <f t="shared" si="89"/>
        <v>415111.39999999997</v>
      </c>
      <c r="I409" s="107">
        <f t="shared" si="89"/>
        <v>0</v>
      </c>
      <c r="J409" s="79">
        <f>SUM(J410+J411+J412)</f>
        <v>188818.6</v>
      </c>
      <c r="K409" s="107">
        <f>SUM(K410+K411+K412)</f>
        <v>76416</v>
      </c>
      <c r="L409" s="107"/>
      <c r="M409" s="107"/>
      <c r="N409" s="107">
        <f>N410+N411</f>
        <v>0</v>
      </c>
      <c r="O409" s="107"/>
      <c r="P409" s="107"/>
      <c r="Q409" s="107"/>
      <c r="R409" s="107"/>
      <c r="S409" s="107"/>
      <c r="T409" s="107">
        <f>SUM(T410+T411+T412)</f>
        <v>112402.59999999999</v>
      </c>
      <c r="U409" s="107"/>
      <c r="V409" s="107"/>
      <c r="W409" s="107"/>
      <c r="X409" s="107"/>
      <c r="Y409" s="107"/>
      <c r="Z409" s="75">
        <f t="shared" si="85"/>
        <v>170707.19999999998</v>
      </c>
      <c r="AA409" s="107">
        <f>SUM(AA410+AA411)</f>
        <v>58304.6</v>
      </c>
      <c r="AB409" s="107">
        <f>SUM(AB410+AB411+AB412)</f>
        <v>112402.59999999999</v>
      </c>
    </row>
    <row r="410" spans="1:28" ht="16.5" hidden="1" customHeight="1" x14ac:dyDescent="0.2">
      <c r="A410" s="14" t="s">
        <v>457</v>
      </c>
      <c r="B410" s="20" t="s">
        <v>168</v>
      </c>
      <c r="C410" s="20" t="s">
        <v>130</v>
      </c>
      <c r="D410" s="76">
        <v>496797</v>
      </c>
      <c r="E410" s="73">
        <v>342135.2</v>
      </c>
      <c r="F410" s="74"/>
      <c r="G410" s="75">
        <f t="shared" ref="G410:G419" si="90">SUM(I410+H410)</f>
        <v>368037.3</v>
      </c>
      <c r="H410" s="74">
        <v>368037.3</v>
      </c>
      <c r="I410" s="74"/>
      <c r="J410" s="75">
        <f>SUM(K410+T410)</f>
        <v>139917.1</v>
      </c>
      <c r="K410" s="74">
        <v>55213.1</v>
      </c>
      <c r="L410" s="74"/>
      <c r="M410" s="74"/>
      <c r="N410" s="74"/>
      <c r="O410" s="74"/>
      <c r="P410" s="74"/>
      <c r="Q410" s="74"/>
      <c r="R410" s="74"/>
      <c r="S410" s="74"/>
      <c r="T410" s="124">
        <v>84704</v>
      </c>
      <c r="U410" s="74"/>
      <c r="V410" s="74"/>
      <c r="W410" s="74"/>
      <c r="X410" s="74"/>
      <c r="Y410" s="74"/>
      <c r="Z410" s="75">
        <f t="shared" si="85"/>
        <v>134917.1</v>
      </c>
      <c r="AA410" s="74">
        <v>50213.1</v>
      </c>
      <c r="AB410" s="124">
        <v>84704</v>
      </c>
    </row>
    <row r="411" spans="1:28" ht="16.5" hidden="1" customHeight="1" x14ac:dyDescent="0.2">
      <c r="A411" s="14" t="s">
        <v>458</v>
      </c>
      <c r="B411" s="20" t="s">
        <v>168</v>
      </c>
      <c r="C411" s="20" t="s">
        <v>130</v>
      </c>
      <c r="D411" s="76">
        <v>58113.1</v>
      </c>
      <c r="E411" s="73">
        <v>42774.9</v>
      </c>
      <c r="F411" s="74"/>
      <c r="G411" s="75">
        <f t="shared" si="90"/>
        <v>47074.1</v>
      </c>
      <c r="H411" s="74">
        <v>47074.1</v>
      </c>
      <c r="I411" s="74"/>
      <c r="J411" s="75">
        <f t="shared" ref="J411:J419" si="91">SUM(K411+T411)</f>
        <v>25849.200000000001</v>
      </c>
      <c r="K411" s="74">
        <v>8691.5</v>
      </c>
      <c r="L411" s="74"/>
      <c r="M411" s="74"/>
      <c r="N411" s="74"/>
      <c r="O411" s="74"/>
      <c r="P411" s="74"/>
      <c r="Q411" s="74"/>
      <c r="R411" s="74"/>
      <c r="S411" s="74"/>
      <c r="T411" s="125">
        <v>17157.7</v>
      </c>
      <c r="U411" s="74"/>
      <c r="V411" s="74"/>
      <c r="W411" s="74"/>
      <c r="X411" s="74"/>
      <c r="Y411" s="74"/>
      <c r="Z411" s="75">
        <f t="shared" si="85"/>
        <v>25249.200000000001</v>
      </c>
      <c r="AA411" s="74">
        <v>8091.5</v>
      </c>
      <c r="AB411" s="125">
        <v>17157.7</v>
      </c>
    </row>
    <row r="412" spans="1:28" ht="16.5" hidden="1" customHeight="1" x14ac:dyDescent="0.2">
      <c r="A412" s="40" t="s">
        <v>100</v>
      </c>
      <c r="B412" s="42" t="s">
        <v>168</v>
      </c>
      <c r="C412" s="42" t="s">
        <v>130</v>
      </c>
      <c r="D412" s="76"/>
      <c r="E412" s="73"/>
      <c r="F412" s="74"/>
      <c r="G412" s="75"/>
      <c r="H412" s="74"/>
      <c r="I412" s="74"/>
      <c r="J412" s="75">
        <f t="shared" si="91"/>
        <v>23052.3</v>
      </c>
      <c r="K412" s="74">
        <v>12511.4</v>
      </c>
      <c r="L412" s="74"/>
      <c r="M412" s="74"/>
      <c r="N412" s="74"/>
      <c r="O412" s="74"/>
      <c r="P412" s="74"/>
      <c r="Q412" s="74"/>
      <c r="R412" s="74"/>
      <c r="S412" s="74"/>
      <c r="T412" s="125">
        <v>10540.9</v>
      </c>
      <c r="U412" s="74"/>
      <c r="V412" s="74"/>
      <c r="W412" s="74"/>
      <c r="X412" s="74"/>
      <c r="Y412" s="74"/>
      <c r="Z412" s="75">
        <f t="shared" si="85"/>
        <v>21052.3</v>
      </c>
      <c r="AA412" s="74">
        <v>10511.4</v>
      </c>
      <c r="AB412" s="125">
        <v>10540.9</v>
      </c>
    </row>
    <row r="413" spans="1:28" ht="27.75" hidden="1" customHeight="1" x14ac:dyDescent="0.2">
      <c r="A413" s="14" t="s">
        <v>398</v>
      </c>
      <c r="B413" s="20" t="s">
        <v>168</v>
      </c>
      <c r="C413" s="20" t="s">
        <v>130</v>
      </c>
      <c r="D413" s="76"/>
      <c r="E413" s="73">
        <v>2052</v>
      </c>
      <c r="F413" s="74"/>
      <c r="G413" s="75">
        <f t="shared" si="90"/>
        <v>3414.6</v>
      </c>
      <c r="H413" s="74">
        <v>3414.6</v>
      </c>
      <c r="I413" s="74"/>
      <c r="J413" s="75">
        <f t="shared" si="91"/>
        <v>3414.6</v>
      </c>
      <c r="K413" s="74">
        <v>3414.6</v>
      </c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5">
        <f t="shared" si="85"/>
        <v>500</v>
      </c>
      <c r="AA413" s="74">
        <v>500</v>
      </c>
      <c r="AB413" s="74"/>
    </row>
    <row r="414" spans="1:28" ht="44.25" hidden="1" customHeight="1" x14ac:dyDescent="0.2">
      <c r="A414" s="14" t="s">
        <v>86</v>
      </c>
      <c r="B414" s="20" t="s">
        <v>168</v>
      </c>
      <c r="C414" s="20" t="s">
        <v>130</v>
      </c>
      <c r="D414" s="76"/>
      <c r="E414" s="73"/>
      <c r="F414" s="74"/>
      <c r="G414" s="75"/>
      <c r="H414" s="74"/>
      <c r="I414" s="74"/>
      <c r="J414" s="75">
        <f t="shared" si="91"/>
        <v>48</v>
      </c>
      <c r="K414" s="74">
        <v>48</v>
      </c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5">
        <f t="shared" si="85"/>
        <v>0</v>
      </c>
      <c r="AA414" s="74"/>
      <c r="AB414" s="74"/>
    </row>
    <row r="415" spans="1:28" ht="24.75" hidden="1" customHeight="1" x14ac:dyDescent="0.2">
      <c r="A415" s="14" t="s">
        <v>399</v>
      </c>
      <c r="B415" s="20" t="s">
        <v>168</v>
      </c>
      <c r="C415" s="20" t="s">
        <v>130</v>
      </c>
      <c r="D415" s="76"/>
      <c r="E415" s="73">
        <v>911.4</v>
      </c>
      <c r="F415" s="74"/>
      <c r="G415" s="75">
        <f t="shared" si="90"/>
        <v>1185.9000000000001</v>
      </c>
      <c r="H415" s="74">
        <v>1185.9000000000001</v>
      </c>
      <c r="I415" s="74"/>
      <c r="J415" s="75">
        <f t="shared" si="91"/>
        <v>1167.9000000000001</v>
      </c>
      <c r="K415" s="74">
        <v>1167.9000000000001</v>
      </c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5">
        <f t="shared" si="85"/>
        <v>500</v>
      </c>
      <c r="AA415" s="74">
        <v>500</v>
      </c>
      <c r="AB415" s="74"/>
    </row>
    <row r="416" spans="1:28" ht="38.25" hidden="1" x14ac:dyDescent="0.2">
      <c r="A416" s="14" t="s">
        <v>400</v>
      </c>
      <c r="B416" s="20" t="s">
        <v>168</v>
      </c>
      <c r="C416" s="20" t="s">
        <v>130</v>
      </c>
      <c r="D416" s="73">
        <f t="shared" ref="D416:I416" si="92">SUM(D417+D418)</f>
        <v>0</v>
      </c>
      <c r="E416" s="73">
        <f t="shared" si="92"/>
        <v>5903</v>
      </c>
      <c r="F416" s="73">
        <f t="shared" si="92"/>
        <v>0</v>
      </c>
      <c r="G416" s="101">
        <f>SUM(G417+G418+G419)</f>
        <v>9614.0999999999985</v>
      </c>
      <c r="H416" s="73">
        <f>SUM(H417+H418+H419)</f>
        <v>9614.0999999999985</v>
      </c>
      <c r="I416" s="73">
        <f t="shared" si="92"/>
        <v>0</v>
      </c>
      <c r="J416" s="101">
        <f>SUM(J417+J418+J419)</f>
        <v>10825.699999999999</v>
      </c>
      <c r="K416" s="73">
        <f>SUM(K417+K418+K419)</f>
        <v>10825.699999999999</v>
      </c>
      <c r="L416" s="73"/>
      <c r="M416" s="73"/>
      <c r="N416" s="73"/>
      <c r="O416" s="73"/>
      <c r="P416" s="73"/>
      <c r="Q416" s="73"/>
      <c r="R416" s="73"/>
      <c r="S416" s="73"/>
      <c r="T416" s="73">
        <f>SUM(T417+T418)</f>
        <v>0</v>
      </c>
      <c r="U416" s="73"/>
      <c r="V416" s="73"/>
      <c r="W416" s="73"/>
      <c r="X416" s="73"/>
      <c r="Y416" s="73"/>
      <c r="Z416" s="75">
        <f t="shared" si="85"/>
        <v>1435.4</v>
      </c>
      <c r="AA416" s="73">
        <f>SUM(AA417+AA418+AA419)</f>
        <v>1435.4</v>
      </c>
      <c r="AB416" s="73">
        <f>SUM(AB417+AB418)</f>
        <v>0</v>
      </c>
    </row>
    <row r="417" spans="1:28" ht="13.5" hidden="1" customHeight="1" outlineLevel="1" x14ac:dyDescent="0.2">
      <c r="A417" s="14" t="s">
        <v>401</v>
      </c>
      <c r="B417" s="20" t="s">
        <v>168</v>
      </c>
      <c r="C417" s="20" t="s">
        <v>130</v>
      </c>
      <c r="D417" s="76"/>
      <c r="E417" s="73">
        <v>5281</v>
      </c>
      <c r="F417" s="74"/>
      <c r="G417" s="75">
        <f t="shared" si="90"/>
        <v>7467.9</v>
      </c>
      <c r="H417" s="74">
        <v>7467.9</v>
      </c>
      <c r="I417" s="74"/>
      <c r="J417" s="75">
        <f t="shared" si="91"/>
        <v>7467.9</v>
      </c>
      <c r="K417" s="74">
        <v>7467.9</v>
      </c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5">
        <f t="shared" si="85"/>
        <v>1035.4000000000001</v>
      </c>
      <c r="AA417" s="74">
        <v>1035.4000000000001</v>
      </c>
      <c r="AB417" s="74"/>
    </row>
    <row r="418" spans="1:28" hidden="1" outlineLevel="1" x14ac:dyDescent="0.2">
      <c r="A418" s="14" t="s">
        <v>402</v>
      </c>
      <c r="B418" s="20" t="s">
        <v>168</v>
      </c>
      <c r="C418" s="20" t="s">
        <v>130</v>
      </c>
      <c r="D418" s="76"/>
      <c r="E418" s="73">
        <v>622</v>
      </c>
      <c r="F418" s="74"/>
      <c r="G418" s="75">
        <f t="shared" si="90"/>
        <v>2146.1999999999998</v>
      </c>
      <c r="H418" s="74">
        <v>2146.1999999999998</v>
      </c>
      <c r="I418" s="74"/>
      <c r="J418" s="75">
        <f t="shared" si="91"/>
        <v>2146.1999999999998</v>
      </c>
      <c r="K418" s="74">
        <v>2146.1999999999998</v>
      </c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5">
        <f t="shared" si="85"/>
        <v>200</v>
      </c>
      <c r="AA418" s="74">
        <v>200</v>
      </c>
      <c r="AB418" s="74"/>
    </row>
    <row r="419" spans="1:28" hidden="1" outlineLevel="1" x14ac:dyDescent="0.2">
      <c r="A419" s="40" t="s">
        <v>100</v>
      </c>
      <c r="B419" s="42" t="s">
        <v>168</v>
      </c>
      <c r="C419" s="42" t="s">
        <v>130</v>
      </c>
      <c r="D419" s="76"/>
      <c r="E419" s="73"/>
      <c r="F419" s="74"/>
      <c r="G419" s="75">
        <f t="shared" si="90"/>
        <v>0</v>
      </c>
      <c r="H419" s="74"/>
      <c r="I419" s="74"/>
      <c r="J419" s="75">
        <f t="shared" si="91"/>
        <v>1211.5999999999999</v>
      </c>
      <c r="K419" s="74">
        <v>1211.5999999999999</v>
      </c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5">
        <f t="shared" si="85"/>
        <v>200</v>
      </c>
      <c r="AA419" s="74">
        <v>200</v>
      </c>
      <c r="AB419" s="74"/>
    </row>
    <row r="420" spans="1:28" s="48" customFormat="1" ht="16.5" hidden="1" customHeight="1" x14ac:dyDescent="0.2">
      <c r="A420" s="45" t="s">
        <v>30</v>
      </c>
      <c r="B420" s="46"/>
      <c r="C420" s="46"/>
      <c r="D420" s="100">
        <f t="shared" ref="D420:I420" si="93">D421+D422</f>
        <v>0</v>
      </c>
      <c r="E420" s="100">
        <f t="shared" si="93"/>
        <v>0</v>
      </c>
      <c r="F420" s="100">
        <f t="shared" si="93"/>
        <v>0</v>
      </c>
      <c r="G420" s="82">
        <f t="shared" si="93"/>
        <v>0</v>
      </c>
      <c r="H420" s="100">
        <f t="shared" si="93"/>
        <v>0</v>
      </c>
      <c r="I420" s="100">
        <f t="shared" si="93"/>
        <v>0</v>
      </c>
      <c r="J420" s="82">
        <f>J421+J422+J423</f>
        <v>10928.300000000001</v>
      </c>
      <c r="K420" s="100">
        <f>K421+K422+K423</f>
        <v>10928.300000000001</v>
      </c>
      <c r="L420" s="100">
        <f>L421+L422+L423</f>
        <v>0</v>
      </c>
      <c r="M420" s="100">
        <f t="shared" ref="M420:T420" si="94">M421+M422+M423</f>
        <v>1533.8000000000002</v>
      </c>
      <c r="N420" s="100">
        <f t="shared" si="94"/>
        <v>0</v>
      </c>
      <c r="O420" s="100">
        <f t="shared" si="94"/>
        <v>5744.2000000000007</v>
      </c>
      <c r="P420" s="100">
        <f t="shared" si="94"/>
        <v>0</v>
      </c>
      <c r="Q420" s="100">
        <f t="shared" si="94"/>
        <v>1386.3999999999999</v>
      </c>
      <c r="R420" s="100">
        <f t="shared" si="94"/>
        <v>2263.9</v>
      </c>
      <c r="S420" s="100">
        <f t="shared" si="94"/>
        <v>0</v>
      </c>
      <c r="T420" s="100">
        <f t="shared" si="94"/>
        <v>0</v>
      </c>
      <c r="U420" s="100"/>
      <c r="V420" s="100"/>
      <c r="W420" s="100"/>
      <c r="X420" s="100"/>
      <c r="Y420" s="100"/>
      <c r="Z420" s="75">
        <f t="shared" si="85"/>
        <v>1306.8</v>
      </c>
      <c r="AA420" s="100">
        <f>AA421+AA422</f>
        <v>1306.8</v>
      </c>
      <c r="AB420" s="100">
        <f>AB421+AB422</f>
        <v>0</v>
      </c>
    </row>
    <row r="421" spans="1:28" ht="18" hidden="1" customHeight="1" x14ac:dyDescent="0.2">
      <c r="A421" s="14" t="s">
        <v>401</v>
      </c>
      <c r="B421" s="42" t="s">
        <v>168</v>
      </c>
      <c r="C421" s="42" t="s">
        <v>130</v>
      </c>
      <c r="D421" s="76"/>
      <c r="E421" s="73"/>
      <c r="F421" s="74"/>
      <c r="G421" s="75"/>
      <c r="H421" s="74"/>
      <c r="I421" s="74"/>
      <c r="J421" s="75">
        <f>K421+T421</f>
        <v>7880.1000000000013</v>
      </c>
      <c r="K421" s="74">
        <f>L421+M421+N421+O421+R421+S421+P421+Q421</f>
        <v>7880.1000000000013</v>
      </c>
      <c r="L421" s="74"/>
      <c r="M421" s="74">
        <v>1252.4000000000001</v>
      </c>
      <c r="N421" s="74"/>
      <c r="O421" s="74">
        <v>4482.8</v>
      </c>
      <c r="P421" s="74"/>
      <c r="Q421" s="74">
        <v>1296.8</v>
      </c>
      <c r="R421" s="74">
        <v>848.1</v>
      </c>
      <c r="S421" s="74"/>
      <c r="T421" s="74"/>
      <c r="U421" s="74"/>
      <c r="V421" s="74"/>
      <c r="W421" s="74"/>
      <c r="X421" s="74"/>
      <c r="Y421" s="74"/>
      <c r="Z421" s="75">
        <f t="shared" si="85"/>
        <v>1296.8</v>
      </c>
      <c r="AA421" s="74">
        <v>1296.8</v>
      </c>
      <c r="AB421" s="74"/>
    </row>
    <row r="422" spans="1:28" ht="17.25" hidden="1" customHeight="1" x14ac:dyDescent="0.2">
      <c r="A422" s="14" t="s">
        <v>402</v>
      </c>
      <c r="B422" s="42" t="s">
        <v>168</v>
      </c>
      <c r="C422" s="42" t="s">
        <v>130</v>
      </c>
      <c r="D422" s="76"/>
      <c r="E422" s="73"/>
      <c r="F422" s="74"/>
      <c r="G422" s="75"/>
      <c r="H422" s="74"/>
      <c r="I422" s="74"/>
      <c r="J422" s="75">
        <f>K422+T422</f>
        <v>608.70000000000005</v>
      </c>
      <c r="K422" s="74">
        <f>L422+M422+N422+O422+R422+S422+P422+Q422</f>
        <v>608.70000000000005</v>
      </c>
      <c r="L422" s="74"/>
      <c r="M422" s="74">
        <v>61.4</v>
      </c>
      <c r="N422" s="74"/>
      <c r="O422" s="74">
        <v>387.3</v>
      </c>
      <c r="P422" s="74"/>
      <c r="Q422" s="74">
        <v>10</v>
      </c>
      <c r="R422" s="74">
        <v>150</v>
      </c>
      <c r="S422" s="74"/>
      <c r="T422" s="74"/>
      <c r="U422" s="74"/>
      <c r="V422" s="74"/>
      <c r="W422" s="74"/>
      <c r="X422" s="74"/>
      <c r="Y422" s="74"/>
      <c r="Z422" s="75">
        <f t="shared" si="85"/>
        <v>10</v>
      </c>
      <c r="AA422" s="74">
        <v>10</v>
      </c>
      <c r="AB422" s="74"/>
    </row>
    <row r="423" spans="1:28" ht="17.25" hidden="1" customHeight="1" x14ac:dyDescent="0.2">
      <c r="A423" s="40" t="s">
        <v>100</v>
      </c>
      <c r="B423" s="42" t="s">
        <v>168</v>
      </c>
      <c r="C423" s="42" t="s">
        <v>130</v>
      </c>
      <c r="D423" s="76"/>
      <c r="E423" s="73"/>
      <c r="F423" s="74"/>
      <c r="G423" s="75"/>
      <c r="H423" s="74"/>
      <c r="I423" s="74"/>
      <c r="J423" s="75">
        <f>K423+T423</f>
        <v>2439.5</v>
      </c>
      <c r="K423" s="74">
        <f>L423+M423+N423+O423+P423+Q423+R423+S423</f>
        <v>2439.5</v>
      </c>
      <c r="L423" s="74"/>
      <c r="M423" s="74">
        <v>220</v>
      </c>
      <c r="N423" s="74"/>
      <c r="O423" s="74">
        <v>874.1</v>
      </c>
      <c r="P423" s="74"/>
      <c r="Q423" s="74">
        <v>79.599999999999994</v>
      </c>
      <c r="R423" s="74">
        <v>1265.8</v>
      </c>
      <c r="S423" s="74"/>
      <c r="T423" s="74"/>
      <c r="U423" s="74"/>
      <c r="V423" s="74"/>
      <c r="W423" s="74"/>
      <c r="X423" s="74"/>
      <c r="Y423" s="74"/>
      <c r="Z423" s="75">
        <f t="shared" si="85"/>
        <v>79.599999999999994</v>
      </c>
      <c r="AA423" s="74">
        <v>79.599999999999994</v>
      </c>
      <c r="AB423" s="74"/>
    </row>
    <row r="424" spans="1:28" ht="16.5" hidden="1" customHeight="1" x14ac:dyDescent="0.2">
      <c r="A424" s="12" t="s">
        <v>250</v>
      </c>
      <c r="B424" s="21" t="s">
        <v>168</v>
      </c>
      <c r="C424" s="21" t="s">
        <v>132</v>
      </c>
      <c r="D424" s="107">
        <f>SUM(D425+D428+D430)</f>
        <v>60231.899999999994</v>
      </c>
      <c r="E424" s="107">
        <f>SUM(E425+E428+E430)</f>
        <v>54464.2</v>
      </c>
      <c r="F424" s="107">
        <f>SUM(F425+F428+F430)</f>
        <v>0</v>
      </c>
      <c r="G424" s="79">
        <f>SUM(G425+G428+G430)</f>
        <v>49812.9</v>
      </c>
      <c r="H424" s="79">
        <f t="shared" ref="H424:AB424" si="95">SUM(H425+H428+H430)</f>
        <v>49812.9</v>
      </c>
      <c r="I424" s="79">
        <f t="shared" si="95"/>
        <v>0</v>
      </c>
      <c r="J424" s="79">
        <f t="shared" si="95"/>
        <v>4689.9000000000005</v>
      </c>
      <c r="K424" s="79">
        <f t="shared" si="95"/>
        <v>1953.8999999999999</v>
      </c>
      <c r="L424" s="79">
        <f t="shared" si="95"/>
        <v>0</v>
      </c>
      <c r="M424" s="79">
        <f t="shared" si="95"/>
        <v>22.6</v>
      </c>
      <c r="N424" s="79">
        <f t="shared" si="95"/>
        <v>0</v>
      </c>
      <c r="O424" s="79">
        <f t="shared" si="95"/>
        <v>0</v>
      </c>
      <c r="P424" s="79">
        <f t="shared" si="95"/>
        <v>0</v>
      </c>
      <c r="Q424" s="79">
        <f t="shared" si="95"/>
        <v>0</v>
      </c>
      <c r="R424" s="79">
        <f t="shared" si="95"/>
        <v>0</v>
      </c>
      <c r="S424" s="79">
        <f t="shared" si="95"/>
        <v>0</v>
      </c>
      <c r="T424" s="79">
        <f t="shared" si="95"/>
        <v>2736</v>
      </c>
      <c r="U424" s="79">
        <f t="shared" si="95"/>
        <v>0</v>
      </c>
      <c r="V424" s="79">
        <f t="shared" si="95"/>
        <v>0</v>
      </c>
      <c r="W424" s="79">
        <f t="shared" si="95"/>
        <v>0</v>
      </c>
      <c r="X424" s="79">
        <f t="shared" si="95"/>
        <v>0</v>
      </c>
      <c r="Y424" s="79">
        <f t="shared" si="95"/>
        <v>0</v>
      </c>
      <c r="Z424" s="79">
        <f t="shared" si="95"/>
        <v>4567.3</v>
      </c>
      <c r="AA424" s="79">
        <f t="shared" si="95"/>
        <v>1831.3</v>
      </c>
      <c r="AB424" s="79">
        <f t="shared" si="95"/>
        <v>2736</v>
      </c>
    </row>
    <row r="425" spans="1:28" ht="27.75" hidden="1" customHeight="1" x14ac:dyDescent="0.2">
      <c r="A425" s="12" t="s">
        <v>403</v>
      </c>
      <c r="B425" s="21" t="s">
        <v>168</v>
      </c>
      <c r="C425" s="21" t="s">
        <v>132</v>
      </c>
      <c r="D425" s="107">
        <f t="shared" ref="D425:K425" si="96">SUM(D426+D427)</f>
        <v>60231.899999999994</v>
      </c>
      <c r="E425" s="107">
        <f t="shared" si="96"/>
        <v>54464.2</v>
      </c>
      <c r="F425" s="107">
        <f t="shared" si="96"/>
        <v>0</v>
      </c>
      <c r="G425" s="79">
        <f t="shared" si="96"/>
        <v>48601.3</v>
      </c>
      <c r="H425" s="107">
        <f t="shared" si="96"/>
        <v>48601.3</v>
      </c>
      <c r="I425" s="107">
        <f t="shared" si="96"/>
        <v>0</v>
      </c>
      <c r="J425" s="79">
        <f t="shared" si="96"/>
        <v>4667.3</v>
      </c>
      <c r="K425" s="107">
        <f t="shared" si="96"/>
        <v>1931.3</v>
      </c>
      <c r="L425" s="107"/>
      <c r="M425" s="107"/>
      <c r="N425" s="107"/>
      <c r="O425" s="107"/>
      <c r="P425" s="107"/>
      <c r="Q425" s="107"/>
      <c r="R425" s="107"/>
      <c r="S425" s="107"/>
      <c r="T425" s="107">
        <f>SUM(T426+T427)</f>
        <v>2736</v>
      </c>
      <c r="U425" s="107"/>
      <c r="V425" s="107"/>
      <c r="W425" s="107"/>
      <c r="X425" s="107"/>
      <c r="Y425" s="107"/>
      <c r="Z425" s="75">
        <f t="shared" si="85"/>
        <v>4567.3</v>
      </c>
      <c r="AA425" s="107">
        <f>SUM(AA426+AA427)</f>
        <v>1831.3</v>
      </c>
      <c r="AB425" s="107">
        <f>SUM(AB426+AB427)</f>
        <v>2736</v>
      </c>
    </row>
    <row r="426" spans="1:28" ht="16.5" hidden="1" customHeight="1" x14ac:dyDescent="0.2">
      <c r="A426" s="14" t="s">
        <v>404</v>
      </c>
      <c r="B426" s="20" t="s">
        <v>168</v>
      </c>
      <c r="C426" s="20" t="s">
        <v>132</v>
      </c>
      <c r="D426" s="76">
        <v>31365.3</v>
      </c>
      <c r="E426" s="73">
        <v>21002.3</v>
      </c>
      <c r="F426" s="74"/>
      <c r="G426" s="75">
        <f>SUM(I426+H426)</f>
        <v>20794.099999999999</v>
      </c>
      <c r="H426" s="74">
        <v>20794.099999999999</v>
      </c>
      <c r="I426" s="74"/>
      <c r="J426" s="75">
        <f>SUM(K426+T426)</f>
        <v>4667.3</v>
      </c>
      <c r="K426" s="74">
        <v>1931.3</v>
      </c>
      <c r="L426" s="74"/>
      <c r="M426" s="74"/>
      <c r="N426" s="74"/>
      <c r="O426" s="74"/>
      <c r="P426" s="74"/>
      <c r="Q426" s="74"/>
      <c r="R426" s="74"/>
      <c r="S426" s="74"/>
      <c r="T426" s="74">
        <v>2736</v>
      </c>
      <c r="U426" s="74"/>
      <c r="V426" s="74"/>
      <c r="W426" s="74"/>
      <c r="X426" s="74"/>
      <c r="Y426" s="74"/>
      <c r="Z426" s="75">
        <f t="shared" si="85"/>
        <v>4567.3</v>
      </c>
      <c r="AA426" s="74">
        <v>1831.3</v>
      </c>
      <c r="AB426" s="74">
        <v>2736</v>
      </c>
    </row>
    <row r="427" spans="1:28" ht="18" hidden="1" customHeight="1" x14ac:dyDescent="0.2">
      <c r="A427" s="14" t="s">
        <v>405</v>
      </c>
      <c r="B427" s="20" t="s">
        <v>168</v>
      </c>
      <c r="C427" s="20" t="s">
        <v>132</v>
      </c>
      <c r="D427" s="76">
        <v>28866.6</v>
      </c>
      <c r="E427" s="73">
        <v>33461.9</v>
      </c>
      <c r="F427" s="74"/>
      <c r="G427" s="75">
        <f>SUM(I427+H427)</f>
        <v>27807.200000000001</v>
      </c>
      <c r="H427" s="74">
        <v>27807.200000000001</v>
      </c>
      <c r="I427" s="74"/>
      <c r="J427" s="75">
        <f>SUM(K427+T427)</f>
        <v>0</v>
      </c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5">
        <f t="shared" si="85"/>
        <v>0</v>
      </c>
      <c r="AA427" s="74"/>
      <c r="AB427" s="74"/>
    </row>
    <row r="428" spans="1:28" ht="38.25" hidden="1" x14ac:dyDescent="0.2">
      <c r="A428" s="14" t="s">
        <v>400</v>
      </c>
      <c r="B428" s="20" t="s">
        <v>168</v>
      </c>
      <c r="C428" s="20" t="s">
        <v>132</v>
      </c>
      <c r="D428" s="76"/>
      <c r="E428" s="73">
        <f t="shared" ref="E428:K428" si="97">SUM(E429)</f>
        <v>0</v>
      </c>
      <c r="F428" s="73">
        <f t="shared" si="97"/>
        <v>0</v>
      </c>
      <c r="G428" s="101">
        <f t="shared" si="97"/>
        <v>1211.5999999999999</v>
      </c>
      <c r="H428" s="73">
        <f t="shared" si="97"/>
        <v>1211.5999999999999</v>
      </c>
      <c r="I428" s="73">
        <f t="shared" si="97"/>
        <v>0</v>
      </c>
      <c r="J428" s="101">
        <f t="shared" si="97"/>
        <v>0</v>
      </c>
      <c r="K428" s="73">
        <f t="shared" si="97"/>
        <v>0</v>
      </c>
      <c r="L428" s="73"/>
      <c r="M428" s="73"/>
      <c r="N428" s="73"/>
      <c r="O428" s="73"/>
      <c r="P428" s="73"/>
      <c r="Q428" s="73"/>
      <c r="R428" s="73"/>
      <c r="S428" s="73"/>
      <c r="T428" s="73">
        <f>SUM(T429)</f>
        <v>0</v>
      </c>
      <c r="U428" s="73"/>
      <c r="V428" s="73"/>
      <c r="W428" s="73"/>
      <c r="X428" s="73"/>
      <c r="Y428" s="73"/>
      <c r="Z428" s="75">
        <f t="shared" si="85"/>
        <v>0</v>
      </c>
      <c r="AA428" s="73">
        <f>SUM(AA429)</f>
        <v>0</v>
      </c>
      <c r="AB428" s="73">
        <f>SUM(AB429)</f>
        <v>0</v>
      </c>
    </row>
    <row r="429" spans="1:28" ht="13.5" hidden="1" customHeight="1" x14ac:dyDescent="0.2">
      <c r="A429" s="14" t="s">
        <v>11</v>
      </c>
      <c r="B429" s="20" t="s">
        <v>168</v>
      </c>
      <c r="C429" s="20" t="s">
        <v>132</v>
      </c>
      <c r="D429" s="76"/>
      <c r="E429" s="73"/>
      <c r="F429" s="74"/>
      <c r="G429" s="75">
        <f>SUM(I429+H429)</f>
        <v>1211.5999999999999</v>
      </c>
      <c r="H429" s="74">
        <v>1211.5999999999999</v>
      </c>
      <c r="I429" s="74"/>
      <c r="J429" s="75">
        <f>SUM(K429+T429)</f>
        <v>0</v>
      </c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5">
        <f t="shared" si="85"/>
        <v>0</v>
      </c>
      <c r="AA429" s="74"/>
      <c r="AB429" s="74"/>
    </row>
    <row r="430" spans="1:28" s="48" customFormat="1" ht="16.5" hidden="1" customHeight="1" x14ac:dyDescent="0.2">
      <c r="A430" s="45" t="s">
        <v>30</v>
      </c>
      <c r="B430" s="46"/>
      <c r="C430" s="46"/>
      <c r="D430" s="100"/>
      <c r="E430" s="100"/>
      <c r="F430" s="100"/>
      <c r="G430" s="82"/>
      <c r="H430" s="100"/>
      <c r="I430" s="100"/>
      <c r="J430" s="75">
        <f>SUM(K430+T430)</f>
        <v>22.6</v>
      </c>
      <c r="K430" s="100">
        <f>K431</f>
        <v>22.6</v>
      </c>
      <c r="L430" s="100">
        <f t="shared" ref="L430:T430" si="98">L431</f>
        <v>0</v>
      </c>
      <c r="M430" s="100">
        <f t="shared" si="98"/>
        <v>22.6</v>
      </c>
      <c r="N430" s="100">
        <f t="shared" si="98"/>
        <v>0</v>
      </c>
      <c r="O430" s="100">
        <f t="shared" si="98"/>
        <v>0</v>
      </c>
      <c r="P430" s="100">
        <f t="shared" si="98"/>
        <v>0</v>
      </c>
      <c r="Q430" s="100">
        <f t="shared" si="98"/>
        <v>0</v>
      </c>
      <c r="R430" s="100">
        <f t="shared" si="98"/>
        <v>0</v>
      </c>
      <c r="S430" s="100">
        <f t="shared" si="98"/>
        <v>0</v>
      </c>
      <c r="T430" s="100">
        <f t="shared" si="98"/>
        <v>0</v>
      </c>
      <c r="U430" s="100"/>
      <c r="V430" s="100"/>
      <c r="W430" s="100"/>
      <c r="X430" s="100"/>
      <c r="Y430" s="100"/>
      <c r="Z430" s="75">
        <f t="shared" si="85"/>
        <v>0</v>
      </c>
      <c r="AA430" s="100">
        <f>AA431</f>
        <v>0</v>
      </c>
      <c r="AB430" s="100">
        <f>AB431</f>
        <v>0</v>
      </c>
    </row>
    <row r="431" spans="1:28" ht="20.25" hidden="1" customHeight="1" x14ac:dyDescent="0.2">
      <c r="A431" s="14" t="s">
        <v>404</v>
      </c>
      <c r="B431" s="42" t="s">
        <v>168</v>
      </c>
      <c r="C431" s="42" t="s">
        <v>132</v>
      </c>
      <c r="D431" s="76"/>
      <c r="E431" s="73"/>
      <c r="F431" s="74"/>
      <c r="G431" s="75"/>
      <c r="H431" s="74"/>
      <c r="I431" s="74"/>
      <c r="J431" s="75">
        <f>SUM(K431+T431)</f>
        <v>22.6</v>
      </c>
      <c r="K431" s="74">
        <f>L431+M431+N431+O431+P431+Q431+R431+S431</f>
        <v>22.6</v>
      </c>
      <c r="L431" s="74"/>
      <c r="M431" s="74">
        <v>22.6</v>
      </c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5">
        <f t="shared" si="85"/>
        <v>0</v>
      </c>
      <c r="AA431" s="74"/>
      <c r="AB431" s="74"/>
    </row>
    <row r="432" spans="1:28" ht="14.25" hidden="1" customHeight="1" x14ac:dyDescent="0.2">
      <c r="A432" s="12" t="s">
        <v>251</v>
      </c>
      <c r="B432" s="21" t="s">
        <v>168</v>
      </c>
      <c r="C432" s="21" t="s">
        <v>137</v>
      </c>
      <c r="D432" s="107">
        <f t="shared" ref="D432:K432" si="99">SUM(D433+D436)</f>
        <v>4540.8999999999996</v>
      </c>
      <c r="E432" s="107">
        <f t="shared" si="99"/>
        <v>5997.8000000000011</v>
      </c>
      <c r="F432" s="107">
        <f t="shared" si="99"/>
        <v>0</v>
      </c>
      <c r="G432" s="79">
        <f t="shared" si="99"/>
        <v>6110.8000000000011</v>
      </c>
      <c r="H432" s="107">
        <f t="shared" si="99"/>
        <v>0</v>
      </c>
      <c r="I432" s="107">
        <f t="shared" si="99"/>
        <v>6110.8000000000011</v>
      </c>
      <c r="J432" s="79">
        <f t="shared" si="99"/>
        <v>5522.4</v>
      </c>
      <c r="K432" s="107">
        <f t="shared" si="99"/>
        <v>0</v>
      </c>
      <c r="L432" s="107"/>
      <c r="M432" s="107"/>
      <c r="N432" s="107"/>
      <c r="O432" s="107"/>
      <c r="P432" s="107"/>
      <c r="Q432" s="107"/>
      <c r="R432" s="107"/>
      <c r="S432" s="107"/>
      <c r="T432" s="107">
        <f>SUM(T433+T436)</f>
        <v>5522.4</v>
      </c>
      <c r="U432" s="107"/>
      <c r="V432" s="107"/>
      <c r="W432" s="107"/>
      <c r="X432" s="107"/>
      <c r="Y432" s="107"/>
      <c r="Z432" s="75">
        <f t="shared" si="85"/>
        <v>5522.4</v>
      </c>
      <c r="AA432" s="107">
        <f>SUM(AA433+AA436)</f>
        <v>0</v>
      </c>
      <c r="AB432" s="107">
        <f>SUM(AB433+AB436)</f>
        <v>5522.4</v>
      </c>
    </row>
    <row r="433" spans="1:28" ht="38.25" hidden="1" x14ac:dyDescent="0.2">
      <c r="A433" s="14" t="s">
        <v>406</v>
      </c>
      <c r="B433" s="20" t="s">
        <v>168</v>
      </c>
      <c r="C433" s="20" t="s">
        <v>137</v>
      </c>
      <c r="D433" s="73">
        <f t="shared" ref="D433:K433" si="100">SUM(D434:D435)</f>
        <v>0</v>
      </c>
      <c r="E433" s="73">
        <f t="shared" si="100"/>
        <v>5047.2000000000007</v>
      </c>
      <c r="F433" s="73">
        <f t="shared" si="100"/>
        <v>0</v>
      </c>
      <c r="G433" s="101">
        <f t="shared" si="100"/>
        <v>5047.2000000000007</v>
      </c>
      <c r="H433" s="73">
        <f t="shared" si="100"/>
        <v>0</v>
      </c>
      <c r="I433" s="73">
        <f t="shared" si="100"/>
        <v>5047.2000000000007</v>
      </c>
      <c r="J433" s="101">
        <f t="shared" si="100"/>
        <v>4526</v>
      </c>
      <c r="K433" s="73">
        <f t="shared" si="100"/>
        <v>0</v>
      </c>
      <c r="L433" s="73"/>
      <c r="M433" s="73"/>
      <c r="N433" s="73"/>
      <c r="O433" s="73"/>
      <c r="P433" s="73"/>
      <c r="Q433" s="73"/>
      <c r="R433" s="73"/>
      <c r="S433" s="73"/>
      <c r="T433" s="73">
        <f>SUM(T434:T435)</f>
        <v>4526</v>
      </c>
      <c r="U433" s="73"/>
      <c r="V433" s="73"/>
      <c r="W433" s="73"/>
      <c r="X433" s="73"/>
      <c r="Y433" s="73"/>
      <c r="Z433" s="75">
        <f t="shared" si="85"/>
        <v>4526</v>
      </c>
      <c r="AA433" s="73">
        <f>SUM(AA434:AA435)</f>
        <v>0</v>
      </c>
      <c r="AB433" s="73">
        <f>SUM(AB434:AB435)</f>
        <v>4526</v>
      </c>
    </row>
    <row r="434" spans="1:28" hidden="1" x14ac:dyDescent="0.2">
      <c r="A434" s="14" t="s">
        <v>252</v>
      </c>
      <c r="B434" s="20" t="s">
        <v>168</v>
      </c>
      <c r="C434" s="20" t="s">
        <v>137</v>
      </c>
      <c r="D434" s="76"/>
      <c r="E434" s="73">
        <f>SUM('[3]горбольница №1(федер.)'!$R$27)</f>
        <v>3930.3</v>
      </c>
      <c r="F434" s="74"/>
      <c r="G434" s="75">
        <f t="shared" ref="G434:G475" si="101">SUM(I434+H434)</f>
        <v>3930.3</v>
      </c>
      <c r="H434" s="74"/>
      <c r="I434" s="74">
        <v>3930.3</v>
      </c>
      <c r="J434" s="75">
        <f t="shared" ref="J434:J475" si="102">SUM(K434+T434)</f>
        <v>3524</v>
      </c>
      <c r="K434" s="74"/>
      <c r="L434" s="74"/>
      <c r="M434" s="74"/>
      <c r="N434" s="74"/>
      <c r="O434" s="74"/>
      <c r="P434" s="74"/>
      <c r="Q434" s="74"/>
      <c r="R434" s="74"/>
      <c r="S434" s="74"/>
      <c r="T434" s="74">
        <v>3524</v>
      </c>
      <c r="U434" s="74"/>
      <c r="V434" s="74"/>
      <c r="W434" s="74"/>
      <c r="X434" s="74"/>
      <c r="Y434" s="74"/>
      <c r="Z434" s="75">
        <f t="shared" si="85"/>
        <v>3524</v>
      </c>
      <c r="AA434" s="74"/>
      <c r="AB434" s="74">
        <v>3524</v>
      </c>
    </row>
    <row r="435" spans="1:28" hidden="1" x14ac:dyDescent="0.2">
      <c r="A435" s="14" t="s">
        <v>253</v>
      </c>
      <c r="B435" s="20" t="s">
        <v>168</v>
      </c>
      <c r="C435" s="20" t="s">
        <v>137</v>
      </c>
      <c r="D435" s="76"/>
      <c r="E435" s="73">
        <f>SUM('[3]горбольница №2 (федер)'!$R$27)</f>
        <v>1116.9000000000001</v>
      </c>
      <c r="F435" s="74"/>
      <c r="G435" s="75">
        <f t="shared" si="101"/>
        <v>1116.9000000000001</v>
      </c>
      <c r="H435" s="74"/>
      <c r="I435" s="74">
        <v>1116.9000000000001</v>
      </c>
      <c r="J435" s="75">
        <f t="shared" si="102"/>
        <v>1002</v>
      </c>
      <c r="K435" s="74"/>
      <c r="L435" s="74"/>
      <c r="M435" s="74"/>
      <c r="N435" s="74"/>
      <c r="O435" s="74"/>
      <c r="P435" s="74"/>
      <c r="Q435" s="74"/>
      <c r="R435" s="74"/>
      <c r="S435" s="74"/>
      <c r="T435" s="74">
        <v>1002</v>
      </c>
      <c r="U435" s="74"/>
      <c r="V435" s="74"/>
      <c r="W435" s="74"/>
      <c r="X435" s="74"/>
      <c r="Y435" s="74"/>
      <c r="Z435" s="75">
        <f t="shared" si="85"/>
        <v>1002</v>
      </c>
      <c r="AA435" s="74"/>
      <c r="AB435" s="74">
        <v>1002</v>
      </c>
    </row>
    <row r="436" spans="1:28" ht="39" hidden="1" customHeight="1" x14ac:dyDescent="0.2">
      <c r="A436" s="14" t="s">
        <v>407</v>
      </c>
      <c r="B436" s="20" t="s">
        <v>168</v>
      </c>
      <c r="C436" s="20" t="s">
        <v>137</v>
      </c>
      <c r="D436" s="73">
        <f t="shared" ref="D436:K436" si="103">SUM(D437:D438)</f>
        <v>4540.8999999999996</v>
      </c>
      <c r="E436" s="73">
        <f t="shared" si="103"/>
        <v>950.60000000000014</v>
      </c>
      <c r="F436" s="73">
        <f t="shared" si="103"/>
        <v>0</v>
      </c>
      <c r="G436" s="101">
        <f t="shared" si="103"/>
        <v>1063.5999999999999</v>
      </c>
      <c r="H436" s="73">
        <f t="shared" si="103"/>
        <v>0</v>
      </c>
      <c r="I436" s="73">
        <f t="shared" si="103"/>
        <v>1063.5999999999999</v>
      </c>
      <c r="J436" s="101">
        <f t="shared" si="103"/>
        <v>996.4</v>
      </c>
      <c r="K436" s="73">
        <f t="shared" si="103"/>
        <v>0</v>
      </c>
      <c r="L436" s="73"/>
      <c r="M436" s="73"/>
      <c r="N436" s="73"/>
      <c r="O436" s="73"/>
      <c r="P436" s="73"/>
      <c r="Q436" s="73"/>
      <c r="R436" s="73"/>
      <c r="S436" s="73"/>
      <c r="T436" s="73">
        <f>SUM(T437:T438)</f>
        <v>996.4</v>
      </c>
      <c r="U436" s="73"/>
      <c r="V436" s="73"/>
      <c r="W436" s="73"/>
      <c r="X436" s="73"/>
      <c r="Y436" s="73"/>
      <c r="Z436" s="75">
        <f t="shared" si="85"/>
        <v>996.4</v>
      </c>
      <c r="AA436" s="73">
        <f>SUM(AA437:AA438)</f>
        <v>0</v>
      </c>
      <c r="AB436" s="73">
        <f>SUM(AB437:AB438)</f>
        <v>996.4</v>
      </c>
    </row>
    <row r="437" spans="1:28" hidden="1" x14ac:dyDescent="0.2">
      <c r="A437" s="14" t="s">
        <v>252</v>
      </c>
      <c r="B437" s="20" t="s">
        <v>168</v>
      </c>
      <c r="C437" s="20" t="s">
        <v>137</v>
      </c>
      <c r="D437" s="76">
        <v>3603.6</v>
      </c>
      <c r="E437" s="73">
        <f>SUM('[3]горбольница №1(окруж.)'!$R$27)</f>
        <v>737.80000000000007</v>
      </c>
      <c r="F437" s="74"/>
      <c r="G437" s="75">
        <f t="shared" si="101"/>
        <v>825.5</v>
      </c>
      <c r="H437" s="74"/>
      <c r="I437" s="74">
        <v>825.5</v>
      </c>
      <c r="J437" s="75">
        <f t="shared" si="102"/>
        <v>773.5</v>
      </c>
      <c r="K437" s="74"/>
      <c r="L437" s="74"/>
      <c r="M437" s="74"/>
      <c r="N437" s="74"/>
      <c r="O437" s="74"/>
      <c r="P437" s="74"/>
      <c r="Q437" s="74"/>
      <c r="R437" s="74"/>
      <c r="S437" s="74"/>
      <c r="T437" s="74">
        <v>773.5</v>
      </c>
      <c r="U437" s="74"/>
      <c r="V437" s="74"/>
      <c r="W437" s="74"/>
      <c r="X437" s="74"/>
      <c r="Y437" s="74"/>
      <c r="Z437" s="75">
        <f t="shared" si="85"/>
        <v>773.5</v>
      </c>
      <c r="AA437" s="74"/>
      <c r="AB437" s="74">
        <v>773.5</v>
      </c>
    </row>
    <row r="438" spans="1:28" hidden="1" x14ac:dyDescent="0.2">
      <c r="A438" s="14" t="s">
        <v>253</v>
      </c>
      <c r="B438" s="20" t="s">
        <v>168</v>
      </c>
      <c r="C438" s="20" t="s">
        <v>137</v>
      </c>
      <c r="D438" s="76">
        <v>937.3</v>
      </c>
      <c r="E438" s="73">
        <f>SUM('[3]горбольница №2(окруж)'!$R$27)</f>
        <v>212.8</v>
      </c>
      <c r="F438" s="74"/>
      <c r="G438" s="75">
        <f t="shared" si="101"/>
        <v>238.1</v>
      </c>
      <c r="H438" s="74"/>
      <c r="I438" s="74">
        <v>238.1</v>
      </c>
      <c r="J438" s="75">
        <f t="shared" si="102"/>
        <v>222.9</v>
      </c>
      <c r="K438" s="74"/>
      <c r="L438" s="74"/>
      <c r="M438" s="74"/>
      <c r="N438" s="74"/>
      <c r="O438" s="74"/>
      <c r="P438" s="74"/>
      <c r="Q438" s="74"/>
      <c r="R438" s="74"/>
      <c r="S438" s="74"/>
      <c r="T438" s="74">
        <v>222.9</v>
      </c>
      <c r="U438" s="74"/>
      <c r="V438" s="74"/>
      <c r="W438" s="74"/>
      <c r="X438" s="74"/>
      <c r="Y438" s="74"/>
      <c r="Z438" s="75">
        <f t="shared" si="85"/>
        <v>222.9</v>
      </c>
      <c r="AA438" s="74"/>
      <c r="AB438" s="74">
        <v>222.9</v>
      </c>
    </row>
    <row r="439" spans="1:28" hidden="1" x14ac:dyDescent="0.2">
      <c r="A439" s="12" t="s">
        <v>254</v>
      </c>
      <c r="B439" s="21" t="s">
        <v>168</v>
      </c>
      <c r="C439" s="21" t="s">
        <v>168</v>
      </c>
      <c r="D439" s="86">
        <f t="shared" ref="D439:K439" si="104">SUM(D440)</f>
        <v>11530.5</v>
      </c>
      <c r="E439" s="86">
        <f t="shared" si="104"/>
        <v>89303.6</v>
      </c>
      <c r="F439" s="86">
        <f t="shared" si="104"/>
        <v>0</v>
      </c>
      <c r="G439" s="87">
        <f t="shared" si="104"/>
        <v>93206</v>
      </c>
      <c r="H439" s="86">
        <f t="shared" si="104"/>
        <v>9321</v>
      </c>
      <c r="I439" s="86">
        <f t="shared" si="104"/>
        <v>83885</v>
      </c>
      <c r="J439" s="87">
        <f>SUM(J440+J441)</f>
        <v>91901</v>
      </c>
      <c r="K439" s="86">
        <f t="shared" si="104"/>
        <v>4415</v>
      </c>
      <c r="L439" s="86"/>
      <c r="M439" s="86"/>
      <c r="N439" s="86"/>
      <c r="O439" s="86"/>
      <c r="P439" s="86"/>
      <c r="Q439" s="86"/>
      <c r="R439" s="86"/>
      <c r="S439" s="86"/>
      <c r="T439" s="86">
        <f>SUM(T440+T441)</f>
        <v>87486</v>
      </c>
      <c r="U439" s="86"/>
      <c r="V439" s="86"/>
      <c r="W439" s="86"/>
      <c r="X439" s="86"/>
      <c r="Y439" s="86"/>
      <c r="Z439" s="75">
        <f t="shared" si="85"/>
        <v>91901</v>
      </c>
      <c r="AA439" s="86">
        <f>SUM(AA440)</f>
        <v>4415</v>
      </c>
      <c r="AB439" s="86">
        <f>SUM(AB440+AB441)</f>
        <v>87486</v>
      </c>
    </row>
    <row r="440" spans="1:28" ht="38.25" hidden="1" x14ac:dyDescent="0.2">
      <c r="A440" s="14" t="s">
        <v>408</v>
      </c>
      <c r="B440" s="20" t="s">
        <v>168</v>
      </c>
      <c r="C440" s="20" t="s">
        <v>168</v>
      </c>
      <c r="D440" s="76">
        <v>11530.5</v>
      </c>
      <c r="E440" s="76">
        <v>89303.6</v>
      </c>
      <c r="F440" s="74"/>
      <c r="G440" s="75">
        <f t="shared" si="101"/>
        <v>93206</v>
      </c>
      <c r="H440" s="74">
        <v>9321</v>
      </c>
      <c r="I440" s="74">
        <v>83885</v>
      </c>
      <c r="J440" s="75">
        <f t="shared" si="102"/>
        <v>88300</v>
      </c>
      <c r="K440" s="74">
        <v>4415</v>
      </c>
      <c r="L440" s="74"/>
      <c r="M440" s="74"/>
      <c r="N440" s="74"/>
      <c r="O440" s="74"/>
      <c r="P440" s="74"/>
      <c r="Q440" s="74"/>
      <c r="R440" s="74"/>
      <c r="S440" s="74"/>
      <c r="T440" s="74">
        <v>83885</v>
      </c>
      <c r="U440" s="74"/>
      <c r="V440" s="74"/>
      <c r="W440" s="74"/>
      <c r="X440" s="74"/>
      <c r="Y440" s="74"/>
      <c r="Z440" s="75">
        <f t="shared" si="85"/>
        <v>88300</v>
      </c>
      <c r="AA440" s="74">
        <v>4415</v>
      </c>
      <c r="AB440" s="74">
        <v>83885</v>
      </c>
    </row>
    <row r="441" spans="1:28" hidden="1" x14ac:dyDescent="0.2">
      <c r="A441" s="14" t="s">
        <v>47</v>
      </c>
      <c r="B441" s="20"/>
      <c r="C441" s="20"/>
      <c r="D441" s="76"/>
      <c r="E441" s="76"/>
      <c r="F441" s="74"/>
      <c r="G441" s="75"/>
      <c r="H441" s="74"/>
      <c r="I441" s="74"/>
      <c r="J441" s="75">
        <f t="shared" si="102"/>
        <v>3601</v>
      </c>
      <c r="K441" s="74"/>
      <c r="L441" s="74"/>
      <c r="M441" s="74"/>
      <c r="N441" s="74"/>
      <c r="O441" s="74"/>
      <c r="P441" s="74"/>
      <c r="Q441" s="74"/>
      <c r="R441" s="74"/>
      <c r="S441" s="74"/>
      <c r="T441" s="74">
        <v>3601</v>
      </c>
      <c r="U441" s="74"/>
      <c r="V441" s="74"/>
      <c r="W441" s="74"/>
      <c r="X441" s="74"/>
      <c r="Y441" s="74"/>
      <c r="Z441" s="75">
        <f t="shared" si="85"/>
        <v>3601</v>
      </c>
      <c r="AA441" s="74"/>
      <c r="AB441" s="74">
        <v>3601</v>
      </c>
    </row>
    <row r="442" spans="1:28" s="135" customFormat="1" hidden="1" x14ac:dyDescent="0.2">
      <c r="A442" s="132" t="s">
        <v>255</v>
      </c>
      <c r="B442" s="141" t="s">
        <v>196</v>
      </c>
      <c r="C442" s="141" t="s">
        <v>131</v>
      </c>
      <c r="D442" s="142">
        <f t="shared" ref="D442:K442" si="105">SUM(D443+D444+D445+D468+D474)</f>
        <v>157677.4</v>
      </c>
      <c r="E442" s="142">
        <f t="shared" si="105"/>
        <v>161347</v>
      </c>
      <c r="F442" s="142">
        <f t="shared" si="105"/>
        <v>0</v>
      </c>
      <c r="G442" s="142">
        <f t="shared" si="105"/>
        <v>185846.3</v>
      </c>
      <c r="H442" s="142">
        <f t="shared" si="105"/>
        <v>7516.4</v>
      </c>
      <c r="I442" s="142">
        <f t="shared" si="105"/>
        <v>178329.90000000002</v>
      </c>
      <c r="J442" s="142">
        <f t="shared" si="105"/>
        <v>146718.5</v>
      </c>
      <c r="K442" s="142">
        <f t="shared" si="105"/>
        <v>4444</v>
      </c>
      <c r="L442" s="142"/>
      <c r="M442" s="142"/>
      <c r="N442" s="142"/>
      <c r="O442" s="142"/>
      <c r="P442" s="142"/>
      <c r="Q442" s="142"/>
      <c r="R442" s="142"/>
      <c r="S442" s="142"/>
      <c r="T442" s="142">
        <f>SUM(T443+T444+T445+T468+T474)</f>
        <v>133602.5</v>
      </c>
      <c r="U442" s="142"/>
      <c r="V442" s="142"/>
      <c r="W442" s="142"/>
      <c r="X442" s="142"/>
      <c r="Y442" s="142">
        <f>SUM(Y445)</f>
        <v>9475</v>
      </c>
      <c r="Z442" s="152">
        <f t="shared" si="85"/>
        <v>137602.5</v>
      </c>
      <c r="AA442" s="142">
        <f>SUM(AA443+AA444+AA445+AA468+AA474)</f>
        <v>4000</v>
      </c>
      <c r="AB442" s="142">
        <f>SUM(AB443+AB444+AB445+AB468+AB474)</f>
        <v>133602.5</v>
      </c>
    </row>
    <row r="443" spans="1:28" hidden="1" x14ac:dyDescent="0.2">
      <c r="A443" s="14" t="s">
        <v>256</v>
      </c>
      <c r="B443" s="15" t="s">
        <v>196</v>
      </c>
      <c r="C443" s="15" t="s">
        <v>130</v>
      </c>
      <c r="D443" s="72">
        <v>3689.3</v>
      </c>
      <c r="E443" s="73">
        <v>4058.4</v>
      </c>
      <c r="F443" s="74"/>
      <c r="G443" s="75">
        <f t="shared" si="101"/>
        <v>4058.4</v>
      </c>
      <c r="H443" s="74">
        <v>4058.4</v>
      </c>
      <c r="I443" s="74"/>
      <c r="J443" s="75">
        <f t="shared" si="102"/>
        <v>4444</v>
      </c>
      <c r="K443" s="74">
        <v>4444</v>
      </c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5">
        <f t="shared" si="85"/>
        <v>4000</v>
      </c>
      <c r="AA443" s="74">
        <v>4000</v>
      </c>
      <c r="AB443" s="74"/>
    </row>
    <row r="444" spans="1:28" ht="25.5" hidden="1" x14ac:dyDescent="0.2">
      <c r="A444" s="14" t="s">
        <v>409</v>
      </c>
      <c r="B444" s="15" t="s">
        <v>196</v>
      </c>
      <c r="C444" s="15" t="s">
        <v>132</v>
      </c>
      <c r="D444" s="72">
        <v>7067.5</v>
      </c>
      <c r="E444" s="73">
        <v>1183.7</v>
      </c>
      <c r="F444" s="74"/>
      <c r="G444" s="75">
        <f t="shared" si="101"/>
        <v>0</v>
      </c>
      <c r="H444" s="74"/>
      <c r="I444" s="74"/>
      <c r="J444" s="75">
        <f t="shared" si="102"/>
        <v>0</v>
      </c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5">
        <f t="shared" si="85"/>
        <v>0</v>
      </c>
      <c r="AA444" s="74"/>
      <c r="AB444" s="74"/>
    </row>
    <row r="445" spans="1:28" hidden="1" x14ac:dyDescent="0.2">
      <c r="A445" s="29" t="s">
        <v>257</v>
      </c>
      <c r="B445" s="13" t="s">
        <v>196</v>
      </c>
      <c r="C445" s="13" t="s">
        <v>134</v>
      </c>
      <c r="D445" s="86">
        <f>SUM(D446+D447+D448+D450+D451+D452+D458+D459+D449+D455+D456+D457)</f>
        <v>70336.299999999988</v>
      </c>
      <c r="E445" s="123">
        <f>SUM(E446+E447+E448+E449+E450+E451+E452+E457+E458+E459)</f>
        <v>58201.8</v>
      </c>
      <c r="F445" s="123">
        <f>SUM(F446+F447+F448+F449+F450+F451+F452+F458+F459)</f>
        <v>0</v>
      </c>
      <c r="G445" s="75">
        <f t="shared" si="101"/>
        <v>81860.100000000006</v>
      </c>
      <c r="H445" s="86">
        <f>SUM(H446+H447+H448+H450+H451+H452+H458+H459)</f>
        <v>3458</v>
      </c>
      <c r="I445" s="86">
        <f>SUM(I446+I447+I448+I450+I451+I452+I458+I459)</f>
        <v>78402.100000000006</v>
      </c>
      <c r="J445" s="87">
        <f>SUM(J446+J447+J448+J450+J451+J452+J458+J459)</f>
        <v>41431.300000000003</v>
      </c>
      <c r="K445" s="86">
        <f>SUM(K446+K447+K448+K450+K451+K452+K458+K459)</f>
        <v>0</v>
      </c>
      <c r="L445" s="86"/>
      <c r="M445" s="86"/>
      <c r="N445" s="86"/>
      <c r="O445" s="86"/>
      <c r="P445" s="86"/>
      <c r="Q445" s="86"/>
      <c r="R445" s="86"/>
      <c r="S445" s="86"/>
      <c r="T445" s="86">
        <f>SUM(T446+T447+T448+T449+T450+T451+T452+T458+T459)</f>
        <v>32759.3</v>
      </c>
      <c r="U445" s="86"/>
      <c r="V445" s="86"/>
      <c r="W445" s="86"/>
      <c r="X445" s="86"/>
      <c r="Y445" s="86">
        <f>SUM(Y459)</f>
        <v>9475</v>
      </c>
      <c r="Z445" s="75">
        <f t="shared" si="85"/>
        <v>32759.3</v>
      </c>
      <c r="AA445" s="86">
        <f>SUM(AA446+AA447+AA448+AA450+AA451+AA452+AA458+AA459)</f>
        <v>0</v>
      </c>
      <c r="AB445" s="86">
        <f>SUM(AB446+AB447+AB448+AB449+AB450+AB451+AB452+AB458+AB459)</f>
        <v>32759.3</v>
      </c>
    </row>
    <row r="446" spans="1:28" ht="16.5" hidden="1" customHeight="1" x14ac:dyDescent="0.2">
      <c r="A446" s="14" t="s">
        <v>258</v>
      </c>
      <c r="B446" s="15" t="s">
        <v>196</v>
      </c>
      <c r="C446" s="15" t="s">
        <v>134</v>
      </c>
      <c r="D446" s="72"/>
      <c r="E446" s="122">
        <v>727.8</v>
      </c>
      <c r="F446" s="74"/>
      <c r="G446" s="75">
        <f t="shared" si="101"/>
        <v>0</v>
      </c>
      <c r="H446" s="74"/>
      <c r="I446" s="74"/>
      <c r="J446" s="75">
        <f t="shared" si="102"/>
        <v>0</v>
      </c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5">
        <f t="shared" si="85"/>
        <v>0</v>
      </c>
      <c r="AA446" s="74"/>
      <c r="AB446" s="74"/>
    </row>
    <row r="447" spans="1:28" ht="25.5" hidden="1" x14ac:dyDescent="0.2">
      <c r="A447" s="14" t="s">
        <v>259</v>
      </c>
      <c r="B447" s="15" t="s">
        <v>196</v>
      </c>
      <c r="C447" s="15" t="s">
        <v>134</v>
      </c>
      <c r="D447" s="72">
        <v>1911</v>
      </c>
      <c r="E447" s="122">
        <v>459.9</v>
      </c>
      <c r="F447" s="74"/>
      <c r="G447" s="75">
        <f t="shared" si="101"/>
        <v>0</v>
      </c>
      <c r="H447" s="74"/>
      <c r="I447" s="74"/>
      <c r="J447" s="75">
        <f t="shared" si="102"/>
        <v>0</v>
      </c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5">
        <f t="shared" si="85"/>
        <v>0</v>
      </c>
      <c r="AA447" s="74"/>
      <c r="AB447" s="74"/>
    </row>
    <row r="448" spans="1:28" ht="51" hidden="1" x14ac:dyDescent="0.2">
      <c r="A448" s="14" t="s">
        <v>410</v>
      </c>
      <c r="B448" s="15" t="s">
        <v>196</v>
      </c>
      <c r="C448" s="15" t="s">
        <v>134</v>
      </c>
      <c r="D448" s="72">
        <v>17732</v>
      </c>
      <c r="E448" s="73">
        <v>9344</v>
      </c>
      <c r="F448" s="74"/>
      <c r="G448" s="75">
        <f t="shared" si="101"/>
        <v>5700</v>
      </c>
      <c r="H448" s="74"/>
      <c r="I448" s="74">
        <v>5700</v>
      </c>
      <c r="J448" s="75">
        <f t="shared" si="102"/>
        <v>657</v>
      </c>
      <c r="K448" s="74"/>
      <c r="L448" s="74"/>
      <c r="M448" s="74"/>
      <c r="N448" s="74"/>
      <c r="O448" s="74"/>
      <c r="P448" s="74"/>
      <c r="Q448" s="74"/>
      <c r="R448" s="74"/>
      <c r="S448" s="74"/>
      <c r="T448" s="74">
        <v>657</v>
      </c>
      <c r="U448" s="74"/>
      <c r="V448" s="74"/>
      <c r="W448" s="74"/>
      <c r="X448" s="74"/>
      <c r="Y448" s="74"/>
      <c r="Z448" s="75">
        <f t="shared" si="85"/>
        <v>657</v>
      </c>
      <c r="AA448" s="74"/>
      <c r="AB448" s="74">
        <v>657</v>
      </c>
    </row>
    <row r="449" spans="1:28" ht="51" hidden="1" x14ac:dyDescent="0.2">
      <c r="A449" s="40" t="s">
        <v>14</v>
      </c>
      <c r="B449" s="15" t="s">
        <v>196</v>
      </c>
      <c r="C449" s="15" t="s">
        <v>134</v>
      </c>
      <c r="D449" s="72">
        <v>3503</v>
      </c>
      <c r="E449" s="73"/>
      <c r="F449" s="74"/>
      <c r="G449" s="75">
        <f>SUM(I449+H449)</f>
        <v>0</v>
      </c>
      <c r="H449" s="74"/>
      <c r="I449" s="74"/>
      <c r="J449" s="75">
        <f>SUM(K449+T449)</f>
        <v>803</v>
      </c>
      <c r="K449" s="74"/>
      <c r="L449" s="74"/>
      <c r="M449" s="74"/>
      <c r="N449" s="74"/>
      <c r="O449" s="74"/>
      <c r="P449" s="74"/>
      <c r="Q449" s="74"/>
      <c r="R449" s="74"/>
      <c r="S449" s="74"/>
      <c r="T449" s="74">
        <v>803</v>
      </c>
      <c r="U449" s="74"/>
      <c r="V449" s="74"/>
      <c r="W449" s="74"/>
      <c r="X449" s="74"/>
      <c r="Y449" s="74"/>
      <c r="Z449" s="75">
        <f t="shared" si="85"/>
        <v>803</v>
      </c>
      <c r="AA449" s="74"/>
      <c r="AB449" s="74">
        <v>803</v>
      </c>
    </row>
    <row r="450" spans="1:28" ht="51" hidden="1" x14ac:dyDescent="0.2">
      <c r="A450" s="14" t="s">
        <v>411</v>
      </c>
      <c r="B450" s="15" t="s">
        <v>196</v>
      </c>
      <c r="C450" s="15" t="s">
        <v>134</v>
      </c>
      <c r="D450" s="72">
        <v>15315</v>
      </c>
      <c r="E450" s="73">
        <v>9299</v>
      </c>
      <c r="F450" s="74"/>
      <c r="G450" s="75">
        <f t="shared" si="101"/>
        <v>2883</v>
      </c>
      <c r="H450" s="74"/>
      <c r="I450" s="74">
        <v>2883</v>
      </c>
      <c r="J450" s="75">
        <f t="shared" si="102"/>
        <v>0</v>
      </c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5">
        <f t="shared" si="85"/>
        <v>0</v>
      </c>
      <c r="AA450" s="74"/>
      <c r="AB450" s="74"/>
    </row>
    <row r="451" spans="1:28" ht="38.25" hidden="1" x14ac:dyDescent="0.2">
      <c r="A451" s="14" t="s">
        <v>412</v>
      </c>
      <c r="B451" s="15" t="s">
        <v>196</v>
      </c>
      <c r="C451" s="15" t="s">
        <v>134</v>
      </c>
      <c r="D451" s="72">
        <v>12433.7</v>
      </c>
      <c r="E451" s="73">
        <v>13919.6</v>
      </c>
      <c r="F451" s="74"/>
      <c r="G451" s="75">
        <f t="shared" si="101"/>
        <v>14755.2</v>
      </c>
      <c r="H451" s="74"/>
      <c r="I451" s="74">
        <v>14755.2</v>
      </c>
      <c r="J451" s="75">
        <f t="shared" si="102"/>
        <v>12665</v>
      </c>
      <c r="K451" s="74"/>
      <c r="L451" s="74"/>
      <c r="M451" s="74"/>
      <c r="N451" s="74"/>
      <c r="O451" s="74"/>
      <c r="P451" s="74"/>
      <c r="Q451" s="74"/>
      <c r="R451" s="74"/>
      <c r="S451" s="74"/>
      <c r="T451" s="74">
        <v>12665</v>
      </c>
      <c r="U451" s="74"/>
      <c r="V451" s="74"/>
      <c r="W451" s="74"/>
      <c r="X451" s="74"/>
      <c r="Y451" s="74"/>
      <c r="Z451" s="75">
        <f t="shared" si="85"/>
        <v>12665</v>
      </c>
      <c r="AA451" s="74"/>
      <c r="AB451" s="74">
        <v>12665</v>
      </c>
    </row>
    <row r="452" spans="1:28" ht="41.25" hidden="1" customHeight="1" x14ac:dyDescent="0.2">
      <c r="A452" s="14" t="s">
        <v>413</v>
      </c>
      <c r="B452" s="15" t="s">
        <v>196</v>
      </c>
      <c r="C452" s="15" t="s">
        <v>134</v>
      </c>
      <c r="D452" s="73">
        <f>SUM(D453+D454)</f>
        <v>11359.6</v>
      </c>
      <c r="E452" s="73">
        <f>SUM(E453+E454)</f>
        <v>14258.4</v>
      </c>
      <c r="F452" s="73">
        <f>SUM(F453+F454)</f>
        <v>0</v>
      </c>
      <c r="G452" s="75">
        <f t="shared" si="101"/>
        <v>14258.4</v>
      </c>
      <c r="H452" s="73">
        <f>SUM(H453+H454)</f>
        <v>0</v>
      </c>
      <c r="I452" s="73">
        <v>14258.4</v>
      </c>
      <c r="J452" s="101">
        <f>SUM(J453+J454)</f>
        <v>18634.3</v>
      </c>
      <c r="K452" s="73">
        <f>SUM(K453+K454)</f>
        <v>0</v>
      </c>
      <c r="L452" s="73"/>
      <c r="M452" s="73"/>
      <c r="N452" s="73"/>
      <c r="O452" s="73"/>
      <c r="P452" s="73"/>
      <c r="Q452" s="73"/>
      <c r="R452" s="73"/>
      <c r="S452" s="73"/>
      <c r="T452" s="73">
        <f>SUM(T453+T454)</f>
        <v>18634.3</v>
      </c>
      <c r="U452" s="73"/>
      <c r="V452" s="73"/>
      <c r="W452" s="73"/>
      <c r="X452" s="73"/>
      <c r="Y452" s="73"/>
      <c r="Z452" s="75">
        <f t="shared" si="85"/>
        <v>18634.3</v>
      </c>
      <c r="AA452" s="73">
        <f>SUM(AA453+AA454)</f>
        <v>0</v>
      </c>
      <c r="AB452" s="73">
        <f>SUM(AB453+AB454)</f>
        <v>18634.3</v>
      </c>
    </row>
    <row r="453" spans="1:28" hidden="1" x14ac:dyDescent="0.2">
      <c r="A453" s="14" t="s">
        <v>260</v>
      </c>
      <c r="B453" s="15" t="s">
        <v>196</v>
      </c>
      <c r="C453" s="15" t="s">
        <v>134</v>
      </c>
      <c r="D453" s="72">
        <v>11359.6</v>
      </c>
      <c r="E453" s="73">
        <v>12279</v>
      </c>
      <c r="F453" s="74"/>
      <c r="G453" s="75">
        <f t="shared" si="101"/>
        <v>0</v>
      </c>
      <c r="H453" s="74"/>
      <c r="I453" s="74"/>
      <c r="J453" s="75">
        <f t="shared" si="102"/>
        <v>18634.3</v>
      </c>
      <c r="K453" s="74"/>
      <c r="L453" s="74"/>
      <c r="M453" s="74"/>
      <c r="N453" s="74"/>
      <c r="O453" s="74"/>
      <c r="P453" s="74"/>
      <c r="Q453" s="74"/>
      <c r="R453" s="74"/>
      <c r="S453" s="74"/>
      <c r="T453" s="74">
        <v>18634.3</v>
      </c>
      <c r="U453" s="74"/>
      <c r="V453" s="74"/>
      <c r="W453" s="74"/>
      <c r="X453" s="74"/>
      <c r="Y453" s="74"/>
      <c r="Z453" s="75">
        <f t="shared" si="85"/>
        <v>18634.3</v>
      </c>
      <c r="AA453" s="74"/>
      <c r="AB453" s="74">
        <v>18634.3</v>
      </c>
    </row>
    <row r="454" spans="1:28" hidden="1" x14ac:dyDescent="0.2">
      <c r="A454" s="14" t="s">
        <v>261</v>
      </c>
      <c r="B454" s="15" t="s">
        <v>196</v>
      </c>
      <c r="C454" s="15" t="s">
        <v>134</v>
      </c>
      <c r="D454" s="72"/>
      <c r="E454" s="73">
        <v>1979.4</v>
      </c>
      <c r="F454" s="74"/>
      <c r="G454" s="75">
        <f t="shared" si="101"/>
        <v>0</v>
      </c>
      <c r="H454" s="74"/>
      <c r="I454" s="74"/>
      <c r="J454" s="75">
        <f t="shared" si="102"/>
        <v>0</v>
      </c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5">
        <f t="shared" si="85"/>
        <v>0</v>
      </c>
      <c r="AA454" s="74"/>
      <c r="AB454" s="74"/>
    </row>
    <row r="455" spans="1:28" hidden="1" x14ac:dyDescent="0.2">
      <c r="A455" s="40" t="s">
        <v>53</v>
      </c>
      <c r="B455" s="43" t="s">
        <v>196</v>
      </c>
      <c r="C455" s="43" t="s">
        <v>134</v>
      </c>
      <c r="D455" s="72">
        <v>10</v>
      </c>
      <c r="E455" s="73"/>
      <c r="F455" s="74"/>
      <c r="G455" s="75">
        <f t="shared" si="101"/>
        <v>0</v>
      </c>
      <c r="H455" s="74"/>
      <c r="I455" s="74"/>
      <c r="J455" s="75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5">
        <f t="shared" si="85"/>
        <v>0</v>
      </c>
      <c r="AA455" s="74"/>
      <c r="AB455" s="74"/>
    </row>
    <row r="456" spans="1:28" ht="38.25" hidden="1" x14ac:dyDescent="0.2">
      <c r="A456" s="40" t="s">
        <v>54</v>
      </c>
      <c r="B456" s="43" t="s">
        <v>196</v>
      </c>
      <c r="C456" s="43" t="s">
        <v>134</v>
      </c>
      <c r="D456" s="72">
        <v>500</v>
      </c>
      <c r="E456" s="73"/>
      <c r="F456" s="74"/>
      <c r="G456" s="75">
        <f t="shared" si="101"/>
        <v>0</v>
      </c>
      <c r="H456" s="74"/>
      <c r="I456" s="74"/>
      <c r="J456" s="75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5">
        <f t="shared" si="85"/>
        <v>0</v>
      </c>
      <c r="AA456" s="74"/>
      <c r="AB456" s="74"/>
    </row>
    <row r="457" spans="1:28" ht="25.5" hidden="1" x14ac:dyDescent="0.2">
      <c r="A457" s="40" t="s">
        <v>55</v>
      </c>
      <c r="B457" s="43" t="s">
        <v>196</v>
      </c>
      <c r="C457" s="43" t="s">
        <v>134</v>
      </c>
      <c r="D457" s="72">
        <v>306</v>
      </c>
      <c r="E457" s="73">
        <v>730.1</v>
      </c>
      <c r="F457" s="74"/>
      <c r="G457" s="75">
        <f t="shared" si="101"/>
        <v>0</v>
      </c>
      <c r="H457" s="74"/>
      <c r="I457" s="74"/>
      <c r="J457" s="75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5">
        <f t="shared" si="85"/>
        <v>0</v>
      </c>
      <c r="AA457" s="74"/>
      <c r="AB457" s="74"/>
    </row>
    <row r="458" spans="1:28" ht="38.25" hidden="1" x14ac:dyDescent="0.2">
      <c r="A458" s="14" t="s">
        <v>262</v>
      </c>
      <c r="B458" s="15" t="s">
        <v>196</v>
      </c>
      <c r="C458" s="15" t="s">
        <v>134</v>
      </c>
      <c r="D458" s="72"/>
      <c r="E458" s="73">
        <v>0</v>
      </c>
      <c r="F458" s="74"/>
      <c r="G458" s="75">
        <f t="shared" si="101"/>
        <v>34571.5</v>
      </c>
      <c r="H458" s="74">
        <v>3458</v>
      </c>
      <c r="I458" s="74">
        <v>31113.5</v>
      </c>
      <c r="J458" s="75">
        <f t="shared" si="102"/>
        <v>0</v>
      </c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5">
        <f t="shared" ref="Z458:Z498" si="106">SUM(AA458:AB458)</f>
        <v>0</v>
      </c>
      <c r="AA458" s="74"/>
      <c r="AB458" s="74"/>
    </row>
    <row r="459" spans="1:28" ht="64.5" hidden="1" customHeight="1" collapsed="1" x14ac:dyDescent="0.2">
      <c r="A459" s="14" t="s">
        <v>414</v>
      </c>
      <c r="B459" s="15" t="s">
        <v>196</v>
      </c>
      <c r="C459" s="15" t="s">
        <v>134</v>
      </c>
      <c r="D459" s="73">
        <f>SUM(D460:D467)</f>
        <v>7266</v>
      </c>
      <c r="E459" s="73">
        <f>SUM(E460:E467)</f>
        <v>9463</v>
      </c>
      <c r="F459" s="73">
        <f>SUM(F460:F467)</f>
        <v>0</v>
      </c>
      <c r="G459" s="101">
        <f>SUM(G460:G467)</f>
        <v>0</v>
      </c>
      <c r="H459" s="73">
        <f>SUM(H460:H467)</f>
        <v>0</v>
      </c>
      <c r="I459" s="73">
        <v>9692</v>
      </c>
      <c r="J459" s="101">
        <f>SUM(J460:J467)</f>
        <v>9475</v>
      </c>
      <c r="K459" s="73">
        <f>SUM(K460:K467)</f>
        <v>0</v>
      </c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>
        <f>SUM(Y460:Y467)</f>
        <v>9475</v>
      </c>
      <c r="Z459" s="75">
        <f t="shared" si="106"/>
        <v>0</v>
      </c>
      <c r="AA459" s="73">
        <f>SUM(AA460:AA467)</f>
        <v>0</v>
      </c>
      <c r="AB459" s="73"/>
    </row>
    <row r="460" spans="1:28" hidden="1" outlineLevel="1" x14ac:dyDescent="0.2">
      <c r="A460" s="14" t="s">
        <v>263</v>
      </c>
      <c r="B460" s="15" t="s">
        <v>196</v>
      </c>
      <c r="C460" s="15" t="s">
        <v>134</v>
      </c>
      <c r="D460" s="72">
        <v>1990.6</v>
      </c>
      <c r="E460" s="73">
        <v>2400</v>
      </c>
      <c r="F460" s="74"/>
      <c r="G460" s="75">
        <f t="shared" si="101"/>
        <v>0</v>
      </c>
      <c r="H460" s="74"/>
      <c r="I460" s="74"/>
      <c r="J460" s="75">
        <f t="shared" si="102"/>
        <v>2984.6</v>
      </c>
      <c r="K460" s="74"/>
      <c r="L460" s="74"/>
      <c r="M460" s="74"/>
      <c r="N460" s="74"/>
      <c r="O460" s="74"/>
      <c r="P460" s="74"/>
      <c r="Q460" s="74"/>
      <c r="R460" s="74"/>
      <c r="S460" s="74"/>
      <c r="T460" s="74">
        <v>2984.6</v>
      </c>
      <c r="U460" s="74"/>
      <c r="V460" s="74"/>
      <c r="W460" s="74"/>
      <c r="X460" s="74"/>
      <c r="Y460" s="74">
        <v>2984.6</v>
      </c>
      <c r="Z460" s="75">
        <f t="shared" si="106"/>
        <v>2984.6</v>
      </c>
      <c r="AA460" s="74"/>
      <c r="AB460" s="74">
        <v>2984.6</v>
      </c>
    </row>
    <row r="461" spans="1:28" hidden="1" outlineLevel="1" x14ac:dyDescent="0.2">
      <c r="A461" s="14" t="s">
        <v>264</v>
      </c>
      <c r="B461" s="15" t="s">
        <v>196</v>
      </c>
      <c r="C461" s="15" t="s">
        <v>134</v>
      </c>
      <c r="D461" s="72">
        <v>612.4</v>
      </c>
      <c r="E461" s="73">
        <v>800</v>
      </c>
      <c r="F461" s="74"/>
      <c r="G461" s="75">
        <f t="shared" si="101"/>
        <v>0</v>
      </c>
      <c r="H461" s="74"/>
      <c r="I461" s="74"/>
      <c r="J461" s="75">
        <f t="shared" si="102"/>
        <v>994.9</v>
      </c>
      <c r="K461" s="74"/>
      <c r="L461" s="74"/>
      <c r="M461" s="74"/>
      <c r="N461" s="74"/>
      <c r="O461" s="74"/>
      <c r="P461" s="74"/>
      <c r="Q461" s="74"/>
      <c r="R461" s="74"/>
      <c r="S461" s="74"/>
      <c r="T461" s="74">
        <v>994.9</v>
      </c>
      <c r="U461" s="74"/>
      <c r="V461" s="74"/>
      <c r="W461" s="74"/>
      <c r="X461" s="74"/>
      <c r="Y461" s="74">
        <v>994.9</v>
      </c>
      <c r="Z461" s="75">
        <f t="shared" si="106"/>
        <v>994.9</v>
      </c>
      <c r="AA461" s="74"/>
      <c r="AB461" s="74">
        <v>994.9</v>
      </c>
    </row>
    <row r="462" spans="1:28" hidden="1" outlineLevel="1" x14ac:dyDescent="0.2">
      <c r="A462" s="14" t="s">
        <v>265</v>
      </c>
      <c r="B462" s="15" t="s">
        <v>196</v>
      </c>
      <c r="C462" s="15" t="s">
        <v>134</v>
      </c>
      <c r="D462" s="72">
        <v>1709.7</v>
      </c>
      <c r="E462" s="73">
        <v>2248</v>
      </c>
      <c r="F462" s="74"/>
      <c r="G462" s="75">
        <f t="shared" si="101"/>
        <v>0</v>
      </c>
      <c r="H462" s="74"/>
      <c r="I462" s="74"/>
      <c r="J462" s="75">
        <f t="shared" si="102"/>
        <v>1563.4</v>
      </c>
      <c r="K462" s="74"/>
      <c r="L462" s="74"/>
      <c r="M462" s="74"/>
      <c r="N462" s="74"/>
      <c r="O462" s="74"/>
      <c r="P462" s="74"/>
      <c r="Q462" s="74"/>
      <c r="R462" s="74"/>
      <c r="S462" s="74"/>
      <c r="T462" s="74">
        <v>1563.4</v>
      </c>
      <c r="U462" s="74"/>
      <c r="V462" s="74"/>
      <c r="W462" s="74"/>
      <c r="X462" s="74"/>
      <c r="Y462" s="74">
        <v>1563.4</v>
      </c>
      <c r="Z462" s="75">
        <f t="shared" si="106"/>
        <v>1563.4</v>
      </c>
      <c r="AA462" s="74"/>
      <c r="AB462" s="74">
        <v>1563.4</v>
      </c>
    </row>
    <row r="463" spans="1:28" hidden="1" outlineLevel="1" x14ac:dyDescent="0.2">
      <c r="A463" s="14" t="s">
        <v>266</v>
      </c>
      <c r="B463" s="15" t="s">
        <v>196</v>
      </c>
      <c r="C463" s="15" t="s">
        <v>134</v>
      </c>
      <c r="D463" s="72">
        <v>1625.6</v>
      </c>
      <c r="E463" s="73">
        <v>2300</v>
      </c>
      <c r="F463" s="74"/>
      <c r="G463" s="75">
        <f t="shared" si="101"/>
        <v>0</v>
      </c>
      <c r="H463" s="74"/>
      <c r="I463" s="74"/>
      <c r="J463" s="75">
        <f t="shared" si="102"/>
        <v>1705.5</v>
      </c>
      <c r="K463" s="74"/>
      <c r="L463" s="74"/>
      <c r="M463" s="74"/>
      <c r="N463" s="74"/>
      <c r="O463" s="74"/>
      <c r="P463" s="74"/>
      <c r="Q463" s="74"/>
      <c r="R463" s="74"/>
      <c r="S463" s="74"/>
      <c r="T463" s="74">
        <v>1705.5</v>
      </c>
      <c r="U463" s="74"/>
      <c r="V463" s="74"/>
      <c r="W463" s="74"/>
      <c r="X463" s="74"/>
      <c r="Y463" s="74">
        <v>1705.5</v>
      </c>
      <c r="Z463" s="75">
        <f t="shared" si="106"/>
        <v>1705.5</v>
      </c>
      <c r="AA463" s="74"/>
      <c r="AB463" s="74">
        <v>1705.5</v>
      </c>
    </row>
    <row r="464" spans="1:28" hidden="1" outlineLevel="1" x14ac:dyDescent="0.2">
      <c r="A464" s="14" t="s">
        <v>267</v>
      </c>
      <c r="B464" s="15" t="s">
        <v>196</v>
      </c>
      <c r="C464" s="15" t="s">
        <v>134</v>
      </c>
      <c r="D464" s="72">
        <v>576.6</v>
      </c>
      <c r="E464" s="73">
        <v>750</v>
      </c>
      <c r="F464" s="74"/>
      <c r="G464" s="75">
        <f t="shared" si="101"/>
        <v>0</v>
      </c>
      <c r="H464" s="74"/>
      <c r="I464" s="74"/>
      <c r="J464" s="75">
        <f t="shared" si="102"/>
        <v>758</v>
      </c>
      <c r="K464" s="74"/>
      <c r="L464" s="74"/>
      <c r="M464" s="74"/>
      <c r="N464" s="74"/>
      <c r="O464" s="74"/>
      <c r="P464" s="74"/>
      <c r="Q464" s="74"/>
      <c r="R464" s="74"/>
      <c r="S464" s="74"/>
      <c r="T464" s="74">
        <v>758</v>
      </c>
      <c r="U464" s="74"/>
      <c r="V464" s="74"/>
      <c r="W464" s="74"/>
      <c r="X464" s="74"/>
      <c r="Y464" s="74">
        <v>758</v>
      </c>
      <c r="Z464" s="75">
        <f t="shared" si="106"/>
        <v>758</v>
      </c>
      <c r="AA464" s="74"/>
      <c r="AB464" s="74">
        <v>758</v>
      </c>
    </row>
    <row r="465" spans="1:28" hidden="1" outlineLevel="1" x14ac:dyDescent="0.2">
      <c r="A465" s="14" t="s">
        <v>268</v>
      </c>
      <c r="B465" s="15" t="s">
        <v>196</v>
      </c>
      <c r="C465" s="15" t="s">
        <v>134</v>
      </c>
      <c r="D465" s="72">
        <v>196.6</v>
      </c>
      <c r="E465" s="73">
        <v>250</v>
      </c>
      <c r="F465" s="74"/>
      <c r="G465" s="75">
        <f t="shared" si="101"/>
        <v>0</v>
      </c>
      <c r="H465" s="74"/>
      <c r="I465" s="74"/>
      <c r="J465" s="75">
        <f t="shared" si="102"/>
        <v>236.9</v>
      </c>
      <c r="K465" s="74"/>
      <c r="L465" s="74"/>
      <c r="M465" s="74"/>
      <c r="N465" s="74"/>
      <c r="O465" s="74"/>
      <c r="P465" s="74"/>
      <c r="Q465" s="74"/>
      <c r="R465" s="74"/>
      <c r="S465" s="74"/>
      <c r="T465" s="74">
        <v>236.9</v>
      </c>
      <c r="U465" s="74"/>
      <c r="V465" s="74"/>
      <c r="W465" s="74"/>
      <c r="X465" s="74"/>
      <c r="Y465" s="74">
        <v>236.9</v>
      </c>
      <c r="Z465" s="75">
        <f t="shared" si="106"/>
        <v>236.9</v>
      </c>
      <c r="AA465" s="74"/>
      <c r="AB465" s="74">
        <v>236.9</v>
      </c>
    </row>
    <row r="466" spans="1:28" hidden="1" outlineLevel="1" x14ac:dyDescent="0.2">
      <c r="A466" s="14" t="s">
        <v>269</v>
      </c>
      <c r="B466" s="15" t="s">
        <v>196</v>
      </c>
      <c r="C466" s="15" t="s">
        <v>134</v>
      </c>
      <c r="D466" s="72">
        <v>174.8</v>
      </c>
      <c r="E466" s="73">
        <v>330</v>
      </c>
      <c r="F466" s="74"/>
      <c r="G466" s="75">
        <f t="shared" si="101"/>
        <v>0</v>
      </c>
      <c r="H466" s="74"/>
      <c r="I466" s="74"/>
      <c r="J466" s="75">
        <f t="shared" si="102"/>
        <v>331.6</v>
      </c>
      <c r="K466" s="74"/>
      <c r="L466" s="74"/>
      <c r="M466" s="74"/>
      <c r="N466" s="74"/>
      <c r="O466" s="74"/>
      <c r="P466" s="74"/>
      <c r="Q466" s="74"/>
      <c r="R466" s="74"/>
      <c r="S466" s="74"/>
      <c r="T466" s="74">
        <v>331.6</v>
      </c>
      <c r="U466" s="74"/>
      <c r="V466" s="74"/>
      <c r="W466" s="74"/>
      <c r="X466" s="74"/>
      <c r="Y466" s="74">
        <v>331.6</v>
      </c>
      <c r="Z466" s="75">
        <f t="shared" si="106"/>
        <v>331.6</v>
      </c>
      <c r="AA466" s="74"/>
      <c r="AB466" s="74">
        <v>331.6</v>
      </c>
    </row>
    <row r="467" spans="1:28" hidden="1" outlineLevel="1" x14ac:dyDescent="0.2">
      <c r="A467" s="14" t="s">
        <v>270</v>
      </c>
      <c r="B467" s="15" t="s">
        <v>196</v>
      </c>
      <c r="C467" s="15" t="s">
        <v>134</v>
      </c>
      <c r="D467" s="72">
        <v>379.7</v>
      </c>
      <c r="E467" s="73">
        <v>385</v>
      </c>
      <c r="F467" s="74"/>
      <c r="G467" s="75">
        <f t="shared" si="101"/>
        <v>0</v>
      </c>
      <c r="H467" s="74"/>
      <c r="I467" s="74"/>
      <c r="J467" s="75">
        <f t="shared" si="102"/>
        <v>900.1</v>
      </c>
      <c r="K467" s="74"/>
      <c r="L467" s="74"/>
      <c r="M467" s="74"/>
      <c r="N467" s="74"/>
      <c r="O467" s="74"/>
      <c r="P467" s="74"/>
      <c r="Q467" s="74"/>
      <c r="R467" s="74"/>
      <c r="S467" s="74"/>
      <c r="T467" s="74">
        <v>900.1</v>
      </c>
      <c r="U467" s="74"/>
      <c r="V467" s="74"/>
      <c r="W467" s="74"/>
      <c r="X467" s="74"/>
      <c r="Y467" s="74">
        <v>900.1</v>
      </c>
      <c r="Z467" s="75">
        <f t="shared" si="106"/>
        <v>900.1</v>
      </c>
      <c r="AA467" s="74"/>
      <c r="AB467" s="74">
        <v>900.1</v>
      </c>
    </row>
    <row r="468" spans="1:28" s="18" customFormat="1" ht="18.75" hidden="1" customHeight="1" collapsed="1" x14ac:dyDescent="0.2">
      <c r="A468" s="25" t="s">
        <v>415</v>
      </c>
      <c r="B468" s="17" t="s">
        <v>196</v>
      </c>
      <c r="C468" s="24" t="s">
        <v>137</v>
      </c>
      <c r="D468" s="91">
        <f t="shared" ref="D468:K468" si="107">SUM(D469+D470+D473)</f>
        <v>67656.800000000003</v>
      </c>
      <c r="E468" s="91">
        <f t="shared" si="107"/>
        <v>86694.1</v>
      </c>
      <c r="F468" s="91">
        <f t="shared" si="107"/>
        <v>0</v>
      </c>
      <c r="G468" s="92">
        <f t="shared" si="107"/>
        <v>88718.8</v>
      </c>
      <c r="H468" s="91">
        <f t="shared" si="107"/>
        <v>0</v>
      </c>
      <c r="I468" s="91">
        <f t="shared" si="107"/>
        <v>88718.8</v>
      </c>
      <c r="J468" s="92">
        <f>SUM(J469+J470+J473+J471+J472)</f>
        <v>86617.2</v>
      </c>
      <c r="K468" s="91">
        <f t="shared" si="107"/>
        <v>0</v>
      </c>
      <c r="L468" s="91"/>
      <c r="M468" s="91"/>
      <c r="N468" s="91"/>
      <c r="O468" s="91"/>
      <c r="P468" s="91"/>
      <c r="Q468" s="91"/>
      <c r="R468" s="91"/>
      <c r="S468" s="91"/>
      <c r="T468" s="91">
        <f>SUM(T469+T470+T471+T472+T473)</f>
        <v>86617.2</v>
      </c>
      <c r="U468" s="91"/>
      <c r="V468" s="91"/>
      <c r="W468" s="91"/>
      <c r="X468" s="91"/>
      <c r="Y468" s="91"/>
      <c r="Z468" s="75">
        <f t="shared" si="106"/>
        <v>86617.2</v>
      </c>
      <c r="AA468" s="91">
        <f>SUM(AA469+AA470+AA471+AA472+AA473)</f>
        <v>0</v>
      </c>
      <c r="AB468" s="91">
        <f>SUM(AB469+AB470+AB471+AB472+AB473)</f>
        <v>86617.2</v>
      </c>
    </row>
    <row r="469" spans="1:28" ht="38.25" hidden="1" x14ac:dyDescent="0.2">
      <c r="A469" s="14" t="s">
        <v>271</v>
      </c>
      <c r="B469" s="15" t="s">
        <v>196</v>
      </c>
      <c r="C469" s="20" t="s">
        <v>137</v>
      </c>
      <c r="D469" s="76">
        <v>464.8</v>
      </c>
      <c r="E469" s="73">
        <v>928.2</v>
      </c>
      <c r="F469" s="74"/>
      <c r="G469" s="75">
        <f t="shared" si="101"/>
        <v>685.2</v>
      </c>
      <c r="H469" s="74"/>
      <c r="I469" s="74">
        <v>685.2</v>
      </c>
      <c r="J469" s="75">
        <f t="shared" si="102"/>
        <v>685.2</v>
      </c>
      <c r="K469" s="74"/>
      <c r="L469" s="74"/>
      <c r="M469" s="74"/>
      <c r="N469" s="74"/>
      <c r="O469" s="74"/>
      <c r="P469" s="74"/>
      <c r="Q469" s="74"/>
      <c r="R469" s="74"/>
      <c r="S469" s="74"/>
      <c r="T469" s="74">
        <v>685.2</v>
      </c>
      <c r="U469" s="74"/>
      <c r="V469" s="74"/>
      <c r="W469" s="74"/>
      <c r="X469" s="74"/>
      <c r="Y469" s="74"/>
      <c r="Z469" s="75">
        <f t="shared" si="106"/>
        <v>685.2</v>
      </c>
      <c r="AA469" s="74"/>
      <c r="AB469" s="74">
        <v>685.2</v>
      </c>
    </row>
    <row r="470" spans="1:28" ht="51" hidden="1" x14ac:dyDescent="0.2">
      <c r="A470" s="14" t="s">
        <v>272</v>
      </c>
      <c r="B470" s="15" t="s">
        <v>196</v>
      </c>
      <c r="C470" s="20" t="s">
        <v>137</v>
      </c>
      <c r="D470" s="76">
        <v>54718</v>
      </c>
      <c r="E470" s="73">
        <v>63765.9</v>
      </c>
      <c r="F470" s="74"/>
      <c r="G470" s="75">
        <f t="shared" si="101"/>
        <v>66032.600000000006</v>
      </c>
      <c r="H470" s="74"/>
      <c r="I470" s="74">
        <v>66032.600000000006</v>
      </c>
      <c r="J470" s="75">
        <f t="shared" si="102"/>
        <v>64898</v>
      </c>
      <c r="K470" s="74"/>
      <c r="L470" s="74"/>
      <c r="M470" s="74"/>
      <c r="N470" s="74"/>
      <c r="O470" s="74"/>
      <c r="P470" s="74"/>
      <c r="Q470" s="74"/>
      <c r="R470" s="74"/>
      <c r="S470" s="74"/>
      <c r="T470" s="74">
        <v>64898</v>
      </c>
      <c r="U470" s="74"/>
      <c r="V470" s="74"/>
      <c r="W470" s="74"/>
      <c r="X470" s="74"/>
      <c r="Y470" s="74"/>
      <c r="Z470" s="75">
        <f t="shared" si="106"/>
        <v>64898</v>
      </c>
      <c r="AA470" s="74"/>
      <c r="AB470" s="74">
        <v>64898</v>
      </c>
    </row>
    <row r="471" spans="1:28" ht="51" hidden="1" x14ac:dyDescent="0.2">
      <c r="A471" s="14" t="s">
        <v>411</v>
      </c>
      <c r="B471" s="15" t="s">
        <v>196</v>
      </c>
      <c r="C471" s="15" t="s">
        <v>137</v>
      </c>
      <c r="D471" s="72"/>
      <c r="E471" s="73"/>
      <c r="F471" s="74"/>
      <c r="G471" s="75">
        <f>SUM(I471+H471)</f>
        <v>0</v>
      </c>
      <c r="H471" s="74"/>
      <c r="I471" s="74"/>
      <c r="J471" s="75">
        <f>SUM(K471+T471)</f>
        <v>6600</v>
      </c>
      <c r="K471" s="74"/>
      <c r="L471" s="74"/>
      <c r="M471" s="74"/>
      <c r="N471" s="74"/>
      <c r="O471" s="74"/>
      <c r="P471" s="74"/>
      <c r="Q471" s="74"/>
      <c r="R471" s="74"/>
      <c r="S471" s="74"/>
      <c r="T471" s="74">
        <v>6600</v>
      </c>
      <c r="U471" s="74"/>
      <c r="V471" s="74"/>
      <c r="W471" s="74"/>
      <c r="X471" s="74"/>
      <c r="Y471" s="74"/>
      <c r="Z471" s="75">
        <f t="shared" si="106"/>
        <v>6600</v>
      </c>
      <c r="AA471" s="74"/>
      <c r="AB471" s="74">
        <v>6600</v>
      </c>
    </row>
    <row r="472" spans="1:28" ht="38.25" hidden="1" x14ac:dyDescent="0.2">
      <c r="A472" s="14" t="s">
        <v>90</v>
      </c>
      <c r="B472" s="15" t="s">
        <v>196</v>
      </c>
      <c r="C472" s="15" t="s">
        <v>137</v>
      </c>
      <c r="D472" s="72"/>
      <c r="E472" s="73"/>
      <c r="F472" s="74"/>
      <c r="G472" s="75"/>
      <c r="H472" s="74"/>
      <c r="I472" s="74"/>
      <c r="J472" s="75">
        <f>SUM(K472+T472)</f>
        <v>98</v>
      </c>
      <c r="K472" s="74"/>
      <c r="L472" s="74"/>
      <c r="M472" s="74"/>
      <c r="N472" s="74"/>
      <c r="O472" s="74"/>
      <c r="P472" s="74"/>
      <c r="Q472" s="74"/>
      <c r="R472" s="74"/>
      <c r="S472" s="74"/>
      <c r="T472" s="74">
        <v>98</v>
      </c>
      <c r="U472" s="74"/>
      <c r="V472" s="74"/>
      <c r="W472" s="74"/>
      <c r="X472" s="74"/>
      <c r="Y472" s="74"/>
      <c r="Z472" s="75">
        <f t="shared" si="106"/>
        <v>98</v>
      </c>
      <c r="AA472" s="74"/>
      <c r="AB472" s="74">
        <v>98</v>
      </c>
    </row>
    <row r="473" spans="1:28" ht="63.75" hidden="1" x14ac:dyDescent="0.2">
      <c r="A473" s="14" t="s">
        <v>45</v>
      </c>
      <c r="B473" s="15" t="s">
        <v>196</v>
      </c>
      <c r="C473" s="20" t="s">
        <v>137</v>
      </c>
      <c r="D473" s="76">
        <v>12474</v>
      </c>
      <c r="E473" s="73">
        <v>22000</v>
      </c>
      <c r="F473" s="74"/>
      <c r="G473" s="75">
        <f t="shared" si="101"/>
        <v>22001</v>
      </c>
      <c r="H473" s="74"/>
      <c r="I473" s="74">
        <v>22001</v>
      </c>
      <c r="J473" s="75">
        <f t="shared" si="102"/>
        <v>14336</v>
      </c>
      <c r="K473" s="74"/>
      <c r="L473" s="74"/>
      <c r="M473" s="74"/>
      <c r="N473" s="74"/>
      <c r="O473" s="74"/>
      <c r="P473" s="74"/>
      <c r="Q473" s="74"/>
      <c r="R473" s="74"/>
      <c r="S473" s="74"/>
      <c r="T473" s="74">
        <v>14336</v>
      </c>
      <c r="U473" s="74"/>
      <c r="V473" s="74"/>
      <c r="W473" s="74"/>
      <c r="X473" s="74"/>
      <c r="Y473" s="74"/>
      <c r="Z473" s="75">
        <f t="shared" si="106"/>
        <v>14336</v>
      </c>
      <c r="AA473" s="74"/>
      <c r="AB473" s="74">
        <v>14336</v>
      </c>
    </row>
    <row r="474" spans="1:28" s="18" customFormat="1" ht="17.25" hidden="1" customHeight="1" x14ac:dyDescent="0.2">
      <c r="A474" s="16" t="s">
        <v>273</v>
      </c>
      <c r="B474" s="17" t="s">
        <v>196</v>
      </c>
      <c r="C474" s="24" t="s">
        <v>141</v>
      </c>
      <c r="D474" s="105">
        <f t="shared" ref="D474:K474" si="108">SUM(D475)</f>
        <v>8927.5</v>
      </c>
      <c r="E474" s="105">
        <f t="shared" si="108"/>
        <v>11209</v>
      </c>
      <c r="F474" s="105">
        <f t="shared" si="108"/>
        <v>0</v>
      </c>
      <c r="G474" s="106">
        <f t="shared" si="108"/>
        <v>11209</v>
      </c>
      <c r="H474" s="105">
        <f t="shared" si="108"/>
        <v>0</v>
      </c>
      <c r="I474" s="105">
        <f t="shared" si="108"/>
        <v>11209</v>
      </c>
      <c r="J474" s="106">
        <f t="shared" si="108"/>
        <v>14226</v>
      </c>
      <c r="K474" s="105">
        <f t="shared" si="108"/>
        <v>0</v>
      </c>
      <c r="L474" s="105"/>
      <c r="M474" s="105"/>
      <c r="N474" s="105"/>
      <c r="O474" s="105"/>
      <c r="P474" s="105"/>
      <c r="Q474" s="105"/>
      <c r="R474" s="105"/>
      <c r="S474" s="105"/>
      <c r="T474" s="105">
        <f>SUM(T475)</f>
        <v>14226</v>
      </c>
      <c r="U474" s="105"/>
      <c r="V474" s="105"/>
      <c r="W474" s="105"/>
      <c r="X474" s="105"/>
      <c r="Y474" s="105"/>
      <c r="Z474" s="75">
        <f t="shared" si="106"/>
        <v>14226</v>
      </c>
      <c r="AA474" s="105">
        <f>SUM(AA475)</f>
        <v>0</v>
      </c>
      <c r="AB474" s="105">
        <f>SUM(AB475)</f>
        <v>14226</v>
      </c>
    </row>
    <row r="475" spans="1:28" ht="25.5" hidden="1" x14ac:dyDescent="0.2">
      <c r="A475" s="14" t="s">
        <v>459</v>
      </c>
      <c r="B475" s="15" t="s">
        <v>196</v>
      </c>
      <c r="C475" s="20" t="s">
        <v>141</v>
      </c>
      <c r="D475" s="76">
        <v>8927.5</v>
      </c>
      <c r="E475" s="73">
        <v>11209</v>
      </c>
      <c r="F475" s="74"/>
      <c r="G475" s="75">
        <f t="shared" si="101"/>
        <v>11209</v>
      </c>
      <c r="H475" s="74"/>
      <c r="I475" s="74">
        <v>11209</v>
      </c>
      <c r="J475" s="75">
        <f t="shared" si="102"/>
        <v>14226</v>
      </c>
      <c r="K475" s="74"/>
      <c r="L475" s="74"/>
      <c r="M475" s="74"/>
      <c r="N475" s="74"/>
      <c r="O475" s="74"/>
      <c r="P475" s="74"/>
      <c r="Q475" s="74"/>
      <c r="R475" s="74"/>
      <c r="S475" s="74"/>
      <c r="T475" s="74">
        <v>14226</v>
      </c>
      <c r="U475" s="74"/>
      <c r="V475" s="74"/>
      <c r="W475" s="74"/>
      <c r="X475" s="74"/>
      <c r="Y475" s="74"/>
      <c r="Z475" s="75">
        <f t="shared" si="106"/>
        <v>14226</v>
      </c>
      <c r="AA475" s="74"/>
      <c r="AB475" s="74">
        <v>14226</v>
      </c>
    </row>
    <row r="476" spans="1:28" s="35" customFormat="1" ht="18.75" hidden="1" customHeight="1" x14ac:dyDescent="0.2">
      <c r="A476" s="33" t="s">
        <v>274</v>
      </c>
      <c r="B476" s="36" t="s">
        <v>147</v>
      </c>
      <c r="C476" s="34" t="s">
        <v>131</v>
      </c>
      <c r="D476" s="93">
        <f t="shared" ref="D476:S476" si="109">SUM(D477+D487+D491)</f>
        <v>50109.799999999996</v>
      </c>
      <c r="E476" s="93">
        <f t="shared" si="109"/>
        <v>76137.299999999988</v>
      </c>
      <c r="F476" s="93">
        <f t="shared" si="109"/>
        <v>0</v>
      </c>
      <c r="G476" s="87">
        <f t="shared" si="109"/>
        <v>74026.899999999994</v>
      </c>
      <c r="H476" s="93">
        <f t="shared" si="109"/>
        <v>63269.8</v>
      </c>
      <c r="I476" s="93">
        <f t="shared" si="109"/>
        <v>10757.1</v>
      </c>
      <c r="J476" s="87">
        <f t="shared" si="109"/>
        <v>215790.49999999997</v>
      </c>
      <c r="K476" s="93">
        <f t="shared" si="109"/>
        <v>67277.5</v>
      </c>
      <c r="L476" s="93">
        <f t="shared" si="109"/>
        <v>1172.8</v>
      </c>
      <c r="M476" s="93">
        <f t="shared" si="109"/>
        <v>12</v>
      </c>
      <c r="N476" s="93">
        <f t="shared" si="109"/>
        <v>49.8</v>
      </c>
      <c r="O476" s="93">
        <f t="shared" si="109"/>
        <v>163</v>
      </c>
      <c r="P476" s="93">
        <f t="shared" si="109"/>
        <v>0</v>
      </c>
      <c r="Q476" s="93">
        <f t="shared" si="109"/>
        <v>0</v>
      </c>
      <c r="R476" s="93">
        <f t="shared" si="109"/>
        <v>0</v>
      </c>
      <c r="S476" s="93">
        <f t="shared" si="109"/>
        <v>0</v>
      </c>
      <c r="T476" s="93">
        <f>SUM(T477+T487+T491)</f>
        <v>148513</v>
      </c>
      <c r="U476" s="93"/>
      <c r="V476" s="93"/>
      <c r="W476" s="93"/>
      <c r="X476" s="93"/>
      <c r="Y476" s="93"/>
      <c r="Z476" s="120">
        <f t="shared" si="106"/>
        <v>214323.3</v>
      </c>
      <c r="AA476" s="93">
        <f>SUM(AA477+AA487+AA491)</f>
        <v>65810.3</v>
      </c>
      <c r="AB476" s="93">
        <f>SUM(AB477+AB487+AB491)</f>
        <v>148513</v>
      </c>
    </row>
    <row r="477" spans="1:28" s="18" customFormat="1" ht="15" hidden="1" customHeight="1" x14ac:dyDescent="0.2">
      <c r="A477" s="16" t="s">
        <v>275</v>
      </c>
      <c r="B477" s="24" t="s">
        <v>147</v>
      </c>
      <c r="C477" s="17" t="s">
        <v>130</v>
      </c>
      <c r="D477" s="91">
        <f>SUM(D478+D479+D486+D485+D482)</f>
        <v>36175.299999999996</v>
      </c>
      <c r="E477" s="91">
        <f t="shared" ref="E477:AB477" si="110">SUM(E478+E479+E486+E485+E482)</f>
        <v>39820.699999999997</v>
      </c>
      <c r="F477" s="91">
        <f t="shared" si="110"/>
        <v>0</v>
      </c>
      <c r="G477" s="92">
        <f t="shared" si="110"/>
        <v>43069.200000000004</v>
      </c>
      <c r="H477" s="91">
        <f t="shared" si="110"/>
        <v>43069.200000000004</v>
      </c>
      <c r="I477" s="91">
        <f t="shared" si="110"/>
        <v>0</v>
      </c>
      <c r="J477" s="92">
        <f t="shared" si="110"/>
        <v>42153.7</v>
      </c>
      <c r="K477" s="91">
        <f t="shared" si="110"/>
        <v>42153.7</v>
      </c>
      <c r="L477" s="91">
        <f t="shared" si="110"/>
        <v>1172.8</v>
      </c>
      <c r="M477" s="91">
        <f t="shared" si="110"/>
        <v>12</v>
      </c>
      <c r="N477" s="91">
        <f t="shared" si="110"/>
        <v>49.8</v>
      </c>
      <c r="O477" s="91">
        <f t="shared" si="110"/>
        <v>163</v>
      </c>
      <c r="P477" s="91">
        <f t="shared" si="110"/>
        <v>0</v>
      </c>
      <c r="Q477" s="91">
        <f t="shared" si="110"/>
        <v>0</v>
      </c>
      <c r="R477" s="91">
        <f t="shared" si="110"/>
        <v>0</v>
      </c>
      <c r="S477" s="91">
        <f t="shared" si="110"/>
        <v>0</v>
      </c>
      <c r="T477" s="91">
        <f t="shared" si="110"/>
        <v>0</v>
      </c>
      <c r="U477" s="91"/>
      <c r="V477" s="91"/>
      <c r="W477" s="91"/>
      <c r="X477" s="91"/>
      <c r="Y477" s="91"/>
      <c r="Z477" s="75">
        <f t="shared" si="106"/>
        <v>40534</v>
      </c>
      <c r="AA477" s="91">
        <f t="shared" si="110"/>
        <v>40534</v>
      </c>
      <c r="AB477" s="91">
        <f t="shared" si="110"/>
        <v>0</v>
      </c>
    </row>
    <row r="478" spans="1:28" ht="38.25" hidden="1" x14ac:dyDescent="0.2">
      <c r="A478" s="14" t="s">
        <v>417</v>
      </c>
      <c r="B478" s="20" t="s">
        <v>147</v>
      </c>
      <c r="C478" s="15" t="s">
        <v>130</v>
      </c>
      <c r="D478" s="72">
        <v>1214.7</v>
      </c>
      <c r="E478" s="73">
        <v>2616.6999999999998</v>
      </c>
      <c r="F478" s="74"/>
      <c r="G478" s="75">
        <f t="shared" ref="G478:G493" si="111">SUM(I478+H478)</f>
        <v>2665.9</v>
      </c>
      <c r="H478" s="74">
        <v>2665.9</v>
      </c>
      <c r="I478" s="74"/>
      <c r="J478" s="75">
        <f t="shared" ref="J478:J493" si="112">SUM(K478+T478)</f>
        <v>2665.9</v>
      </c>
      <c r="K478" s="74">
        <v>2665.9</v>
      </c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5">
        <f t="shared" si="106"/>
        <v>3000</v>
      </c>
      <c r="AA478" s="74">
        <v>3000</v>
      </c>
      <c r="AB478" s="74"/>
    </row>
    <row r="479" spans="1:28" ht="25.5" hidden="1" x14ac:dyDescent="0.2">
      <c r="A479" s="14" t="s">
        <v>419</v>
      </c>
      <c r="B479" s="20" t="s">
        <v>147</v>
      </c>
      <c r="C479" s="15" t="s">
        <v>130</v>
      </c>
      <c r="D479" s="73">
        <f t="shared" ref="D479:K479" si="113">SUM(D480+D481)</f>
        <v>34680.699999999997</v>
      </c>
      <c r="E479" s="73">
        <f t="shared" si="113"/>
        <v>37204</v>
      </c>
      <c r="F479" s="73">
        <f t="shared" si="113"/>
        <v>0</v>
      </c>
      <c r="G479" s="101">
        <f t="shared" si="113"/>
        <v>40403.300000000003</v>
      </c>
      <c r="H479" s="73">
        <f t="shared" si="113"/>
        <v>40403.300000000003</v>
      </c>
      <c r="I479" s="73">
        <f t="shared" si="113"/>
        <v>0</v>
      </c>
      <c r="J479" s="101">
        <f t="shared" si="113"/>
        <v>38090.199999999997</v>
      </c>
      <c r="K479" s="73">
        <f t="shared" si="113"/>
        <v>38090.199999999997</v>
      </c>
      <c r="L479" s="73"/>
      <c r="M479" s="73"/>
      <c r="N479" s="73"/>
      <c r="O479" s="73"/>
      <c r="P479" s="73"/>
      <c r="Q479" s="73"/>
      <c r="R479" s="73"/>
      <c r="S479" s="73"/>
      <c r="T479" s="73">
        <f>SUM(T480+T481)</f>
        <v>0</v>
      </c>
      <c r="U479" s="73"/>
      <c r="V479" s="73"/>
      <c r="W479" s="73"/>
      <c r="X479" s="73"/>
      <c r="Y479" s="73"/>
      <c r="Z479" s="75">
        <f t="shared" si="106"/>
        <v>36634</v>
      </c>
      <c r="AA479" s="73">
        <f>SUM(AA480+AA481)</f>
        <v>36634</v>
      </c>
      <c r="AB479" s="73">
        <f>SUM(AB480+AB481)</f>
        <v>0</v>
      </c>
    </row>
    <row r="480" spans="1:28" hidden="1" x14ac:dyDescent="0.2">
      <c r="A480" s="14" t="s">
        <v>420</v>
      </c>
      <c r="B480" s="20" t="s">
        <v>147</v>
      </c>
      <c r="C480" s="15" t="s">
        <v>130</v>
      </c>
      <c r="D480" s="72">
        <v>28232.1</v>
      </c>
      <c r="E480" s="73">
        <v>29955.5</v>
      </c>
      <c r="F480" s="74"/>
      <c r="G480" s="75">
        <f t="shared" si="111"/>
        <v>33449.9</v>
      </c>
      <c r="H480" s="74">
        <v>33449.9</v>
      </c>
      <c r="I480" s="74"/>
      <c r="J480" s="75">
        <f t="shared" si="112"/>
        <v>29755.9</v>
      </c>
      <c r="K480" s="74">
        <v>29755.9</v>
      </c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5">
        <f t="shared" si="106"/>
        <v>28300</v>
      </c>
      <c r="AA480" s="74">
        <v>28300</v>
      </c>
      <c r="AB480" s="74"/>
    </row>
    <row r="481" spans="1:28" hidden="1" x14ac:dyDescent="0.2">
      <c r="A481" s="14" t="s">
        <v>421</v>
      </c>
      <c r="B481" s="20" t="s">
        <v>147</v>
      </c>
      <c r="C481" s="15" t="s">
        <v>130</v>
      </c>
      <c r="D481" s="72">
        <v>6448.6</v>
      </c>
      <c r="E481" s="73">
        <v>7248.5</v>
      </c>
      <c r="F481" s="74"/>
      <c r="G481" s="75">
        <f t="shared" si="111"/>
        <v>6953.4</v>
      </c>
      <c r="H481" s="74">
        <v>6953.4</v>
      </c>
      <c r="I481" s="74"/>
      <c r="J481" s="75">
        <f>SUM(K481+T481)</f>
        <v>8334.2999999999993</v>
      </c>
      <c r="K481" s="74">
        <v>8334.2999999999993</v>
      </c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5">
        <f t="shared" si="106"/>
        <v>8334</v>
      </c>
      <c r="AA481" s="74">
        <v>8334</v>
      </c>
      <c r="AB481" s="74"/>
    </row>
    <row r="482" spans="1:28" s="48" customFormat="1" ht="28.5" hidden="1" customHeight="1" x14ac:dyDescent="0.2">
      <c r="A482" s="41" t="s">
        <v>39</v>
      </c>
      <c r="B482" s="46"/>
      <c r="C482" s="47"/>
      <c r="D482" s="80">
        <f>D483+D484</f>
        <v>0</v>
      </c>
      <c r="E482" s="80">
        <f t="shared" ref="E482:AB482" si="114">E483+E484</f>
        <v>0</v>
      </c>
      <c r="F482" s="80">
        <f t="shared" si="114"/>
        <v>0</v>
      </c>
      <c r="G482" s="81">
        <f t="shared" si="114"/>
        <v>0</v>
      </c>
      <c r="H482" s="80">
        <f t="shared" si="114"/>
        <v>0</v>
      </c>
      <c r="I482" s="80">
        <f t="shared" si="114"/>
        <v>0</v>
      </c>
      <c r="J482" s="75">
        <f>SUM(K482+T482)</f>
        <v>1397.6</v>
      </c>
      <c r="K482" s="80">
        <f>K483+K484</f>
        <v>1397.6</v>
      </c>
      <c r="L482" s="80">
        <f t="shared" si="114"/>
        <v>1172.8</v>
      </c>
      <c r="M482" s="80">
        <f t="shared" si="114"/>
        <v>12</v>
      </c>
      <c r="N482" s="80">
        <f t="shared" si="114"/>
        <v>49.8</v>
      </c>
      <c r="O482" s="80">
        <f t="shared" si="114"/>
        <v>163</v>
      </c>
      <c r="P482" s="80">
        <f t="shared" si="114"/>
        <v>0</v>
      </c>
      <c r="Q482" s="80">
        <f t="shared" si="114"/>
        <v>0</v>
      </c>
      <c r="R482" s="80">
        <f t="shared" si="114"/>
        <v>0</v>
      </c>
      <c r="S482" s="80">
        <f t="shared" si="114"/>
        <v>0</v>
      </c>
      <c r="T482" s="80">
        <f t="shared" si="114"/>
        <v>0</v>
      </c>
      <c r="U482" s="80"/>
      <c r="V482" s="80"/>
      <c r="W482" s="80"/>
      <c r="X482" s="80"/>
      <c r="Y482" s="80"/>
      <c r="Z482" s="75">
        <f t="shared" si="106"/>
        <v>900</v>
      </c>
      <c r="AA482" s="80">
        <f t="shared" si="114"/>
        <v>900</v>
      </c>
      <c r="AB482" s="80">
        <f t="shared" si="114"/>
        <v>0</v>
      </c>
    </row>
    <row r="483" spans="1:28" hidden="1" x14ac:dyDescent="0.2">
      <c r="A483" s="14" t="s">
        <v>420</v>
      </c>
      <c r="B483" s="42" t="s">
        <v>147</v>
      </c>
      <c r="C483" s="43" t="s">
        <v>130</v>
      </c>
      <c r="D483" s="72"/>
      <c r="E483" s="73"/>
      <c r="F483" s="74"/>
      <c r="G483" s="75"/>
      <c r="H483" s="74"/>
      <c r="I483" s="74"/>
      <c r="J483" s="75">
        <f>SUM(K483+T483)</f>
        <v>1093.8</v>
      </c>
      <c r="K483" s="74">
        <f>SUM(L483:S483)</f>
        <v>1093.8</v>
      </c>
      <c r="L483" s="74">
        <v>941</v>
      </c>
      <c r="M483" s="74">
        <v>12</v>
      </c>
      <c r="N483" s="74">
        <v>34.799999999999997</v>
      </c>
      <c r="O483" s="74">
        <v>106</v>
      </c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5">
        <f t="shared" si="106"/>
        <v>700</v>
      </c>
      <c r="AA483" s="74">
        <v>700</v>
      </c>
      <c r="AB483" s="74"/>
    </row>
    <row r="484" spans="1:28" hidden="1" x14ac:dyDescent="0.2">
      <c r="A484" s="14" t="s">
        <v>421</v>
      </c>
      <c r="B484" s="42" t="s">
        <v>147</v>
      </c>
      <c r="C484" s="43" t="s">
        <v>130</v>
      </c>
      <c r="D484" s="72"/>
      <c r="E484" s="73"/>
      <c r="F484" s="74"/>
      <c r="G484" s="75"/>
      <c r="H484" s="74"/>
      <c r="I484" s="74"/>
      <c r="J484" s="75">
        <f>SUM(K484+T484)</f>
        <v>303.8</v>
      </c>
      <c r="K484" s="74">
        <f>SUM(L484:S484)</f>
        <v>303.8</v>
      </c>
      <c r="L484" s="74">
        <v>231.8</v>
      </c>
      <c r="M484" s="74"/>
      <c r="N484" s="74">
        <v>15</v>
      </c>
      <c r="O484" s="74">
        <v>57</v>
      </c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5">
        <f t="shared" si="106"/>
        <v>200</v>
      </c>
      <c r="AA484" s="74">
        <v>200</v>
      </c>
      <c r="AB484" s="74"/>
    </row>
    <row r="485" spans="1:28" ht="25.5" hidden="1" x14ac:dyDescent="0.2">
      <c r="A485" s="40" t="s">
        <v>62</v>
      </c>
      <c r="B485" s="20" t="s">
        <v>147</v>
      </c>
      <c r="C485" s="15" t="s">
        <v>130</v>
      </c>
      <c r="D485" s="72">
        <v>279.89999999999998</v>
      </c>
      <c r="E485" s="73"/>
      <c r="F485" s="74"/>
      <c r="G485" s="75">
        <f t="shared" si="111"/>
        <v>0</v>
      </c>
      <c r="H485" s="74"/>
      <c r="I485" s="74"/>
      <c r="J485" s="75">
        <f t="shared" si="112"/>
        <v>0</v>
      </c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5">
        <f t="shared" si="106"/>
        <v>0</v>
      </c>
      <c r="AA485" s="74"/>
      <c r="AB485" s="74"/>
    </row>
    <row r="486" spans="1:28" ht="29.25" hidden="1" customHeight="1" x14ac:dyDescent="0.2">
      <c r="A486" s="40" t="s">
        <v>63</v>
      </c>
      <c r="B486" s="20" t="s">
        <v>147</v>
      </c>
      <c r="C486" s="15" t="s">
        <v>130</v>
      </c>
      <c r="D486" s="72"/>
      <c r="E486" s="72"/>
      <c r="F486" s="74"/>
      <c r="G486" s="75">
        <f t="shared" si="111"/>
        <v>0</v>
      </c>
      <c r="H486" s="74"/>
      <c r="I486" s="74"/>
      <c r="J486" s="75">
        <f t="shared" si="112"/>
        <v>0</v>
      </c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5">
        <f t="shared" si="106"/>
        <v>0</v>
      </c>
      <c r="AA486" s="74"/>
      <c r="AB486" s="74"/>
    </row>
    <row r="487" spans="1:28" s="18" customFormat="1" ht="15.75" hidden="1" customHeight="1" x14ac:dyDescent="0.2">
      <c r="A487" s="16" t="s">
        <v>276</v>
      </c>
      <c r="B487" s="24" t="s">
        <v>147</v>
      </c>
      <c r="C487" s="17" t="s">
        <v>132</v>
      </c>
      <c r="D487" s="105">
        <f t="shared" ref="D487:K487" si="115">SUM(D489+D488)</f>
        <v>0</v>
      </c>
      <c r="E487" s="105">
        <f t="shared" si="115"/>
        <v>16757.2</v>
      </c>
      <c r="F487" s="105">
        <f t="shared" si="115"/>
        <v>0</v>
      </c>
      <c r="G487" s="106">
        <f t="shared" si="115"/>
        <v>11955.1</v>
      </c>
      <c r="H487" s="105">
        <f t="shared" si="115"/>
        <v>1198</v>
      </c>
      <c r="I487" s="105">
        <f t="shared" si="115"/>
        <v>10757.1</v>
      </c>
      <c r="J487" s="106">
        <f t="shared" si="115"/>
        <v>156329.4</v>
      </c>
      <c r="K487" s="105">
        <f t="shared" si="115"/>
        <v>7816.4</v>
      </c>
      <c r="L487" s="105"/>
      <c r="M487" s="105"/>
      <c r="N487" s="105"/>
      <c r="O487" s="105"/>
      <c r="P487" s="105"/>
      <c r="Q487" s="105"/>
      <c r="R487" s="105"/>
      <c r="S487" s="105"/>
      <c r="T487" s="105">
        <f>SUM(T489+T488)</f>
        <v>148513</v>
      </c>
      <c r="U487" s="105"/>
      <c r="V487" s="105"/>
      <c r="W487" s="105"/>
      <c r="X487" s="105"/>
      <c r="Y487" s="105"/>
      <c r="Z487" s="75">
        <f t="shared" si="106"/>
        <v>156329.4</v>
      </c>
      <c r="AA487" s="105">
        <f>SUM(AA489+AA488)</f>
        <v>7816.4</v>
      </c>
      <c r="AB487" s="105">
        <f>SUM(AB489+AB488)</f>
        <v>148513</v>
      </c>
    </row>
    <row r="488" spans="1:28" hidden="1" x14ac:dyDescent="0.2">
      <c r="A488" s="30" t="s">
        <v>422</v>
      </c>
      <c r="B488" s="31" t="s">
        <v>147</v>
      </c>
      <c r="C488" s="32" t="s">
        <v>132</v>
      </c>
      <c r="D488" s="108"/>
      <c r="E488" s="121">
        <v>148.4</v>
      </c>
      <c r="F488" s="109"/>
      <c r="G488" s="75">
        <f t="shared" si="111"/>
        <v>0</v>
      </c>
      <c r="H488" s="109"/>
      <c r="I488" s="109"/>
      <c r="J488" s="75">
        <f t="shared" si="112"/>
        <v>0</v>
      </c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5">
        <f t="shared" si="106"/>
        <v>0</v>
      </c>
      <c r="AA488" s="74"/>
      <c r="AB488" s="74"/>
    </row>
    <row r="489" spans="1:28" ht="41.25" hidden="1" customHeight="1" x14ac:dyDescent="0.2">
      <c r="A489" s="40" t="s">
        <v>213</v>
      </c>
      <c r="B489" s="20" t="s">
        <v>147</v>
      </c>
      <c r="C489" s="15" t="s">
        <v>132</v>
      </c>
      <c r="D489" s="72"/>
      <c r="E489" s="72">
        <v>16608.8</v>
      </c>
      <c r="F489" s="74"/>
      <c r="G489" s="75">
        <f t="shared" si="111"/>
        <v>11955.1</v>
      </c>
      <c r="H489" s="74">
        <v>1198</v>
      </c>
      <c r="I489" s="74">
        <v>10757.1</v>
      </c>
      <c r="J489" s="75">
        <f t="shared" si="112"/>
        <v>156329.4</v>
      </c>
      <c r="K489" s="74">
        <v>7816.4</v>
      </c>
      <c r="L489" s="74"/>
      <c r="M489" s="74"/>
      <c r="N489" s="74"/>
      <c r="O489" s="74"/>
      <c r="P489" s="74"/>
      <c r="Q489" s="74"/>
      <c r="R489" s="74"/>
      <c r="S489" s="74"/>
      <c r="T489" s="74">
        <v>148513</v>
      </c>
      <c r="U489" s="74"/>
      <c r="V489" s="74"/>
      <c r="W489" s="74"/>
      <c r="X489" s="74"/>
      <c r="Y489" s="74"/>
      <c r="Z489" s="75">
        <f t="shared" si="106"/>
        <v>156329.4</v>
      </c>
      <c r="AA489" s="74">
        <v>7816.4</v>
      </c>
      <c r="AB489" s="74">
        <v>148513</v>
      </c>
    </row>
    <row r="490" spans="1:28" ht="41.25" hidden="1" customHeight="1" x14ac:dyDescent="0.2">
      <c r="A490" s="40" t="s">
        <v>214</v>
      </c>
      <c r="B490" s="42" t="s">
        <v>147</v>
      </c>
      <c r="C490" s="43" t="s">
        <v>132</v>
      </c>
      <c r="D490" s="72"/>
      <c r="E490" s="72"/>
      <c r="F490" s="74"/>
      <c r="G490" s="75">
        <f t="shared" si="111"/>
        <v>0</v>
      </c>
      <c r="H490" s="74"/>
      <c r="I490" s="74"/>
      <c r="J490" s="75">
        <f t="shared" si="112"/>
        <v>0</v>
      </c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5">
        <f t="shared" si="106"/>
        <v>0</v>
      </c>
      <c r="AA490" s="74"/>
      <c r="AB490" s="74"/>
    </row>
    <row r="491" spans="1:28" s="18" customFormat="1" ht="15.75" hidden="1" customHeight="1" x14ac:dyDescent="0.2">
      <c r="A491" s="16" t="s">
        <v>277</v>
      </c>
      <c r="B491" s="24" t="s">
        <v>147</v>
      </c>
      <c r="C491" s="17" t="s">
        <v>139</v>
      </c>
      <c r="D491" s="91">
        <f>SUM(D493+D492)</f>
        <v>13934.5</v>
      </c>
      <c r="E491" s="91">
        <f>SUM(E493+E492)</f>
        <v>19559.400000000001</v>
      </c>
      <c r="F491" s="91">
        <f t="shared" ref="F491:K491" si="116">SUM(F492:F493)</f>
        <v>0</v>
      </c>
      <c r="G491" s="92">
        <f t="shared" si="116"/>
        <v>19002.599999999999</v>
      </c>
      <c r="H491" s="91">
        <f t="shared" si="116"/>
        <v>19002.599999999999</v>
      </c>
      <c r="I491" s="91">
        <f t="shared" si="116"/>
        <v>0</v>
      </c>
      <c r="J491" s="92">
        <f t="shared" si="116"/>
        <v>17307.400000000001</v>
      </c>
      <c r="K491" s="91">
        <f t="shared" si="116"/>
        <v>17307.400000000001</v>
      </c>
      <c r="L491" s="91"/>
      <c r="M491" s="91"/>
      <c r="N491" s="91"/>
      <c r="O491" s="91"/>
      <c r="P491" s="91"/>
      <c r="Q491" s="91"/>
      <c r="R491" s="91"/>
      <c r="S491" s="91"/>
      <c r="T491" s="91">
        <f>SUM(T492:T493)</f>
        <v>0</v>
      </c>
      <c r="U491" s="91"/>
      <c r="V491" s="91"/>
      <c r="W491" s="91"/>
      <c r="X491" s="91"/>
      <c r="Y491" s="91"/>
      <c r="Z491" s="75">
        <f t="shared" si="106"/>
        <v>17459.900000000001</v>
      </c>
      <c r="AA491" s="91">
        <f>SUM(AA492:AA493)</f>
        <v>17459.900000000001</v>
      </c>
      <c r="AB491" s="91">
        <f>SUM(AB492:AB493)</f>
        <v>0</v>
      </c>
    </row>
    <row r="492" spans="1:28" ht="21" hidden="1" customHeight="1" x14ac:dyDescent="0.2">
      <c r="A492" s="14" t="s">
        <v>423</v>
      </c>
      <c r="B492" s="20" t="s">
        <v>147</v>
      </c>
      <c r="C492" s="15" t="s">
        <v>139</v>
      </c>
      <c r="D492" s="72">
        <v>3569.4</v>
      </c>
      <c r="E492" s="73">
        <v>4269.6000000000004</v>
      </c>
      <c r="F492" s="74"/>
      <c r="G492" s="75">
        <f t="shared" si="111"/>
        <v>3553.1</v>
      </c>
      <c r="H492" s="74">
        <v>3553.1</v>
      </c>
      <c r="I492" s="74"/>
      <c r="J492" s="75">
        <f t="shared" si="112"/>
        <v>5492.7</v>
      </c>
      <c r="K492" s="74">
        <v>5492.7</v>
      </c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5">
        <f t="shared" si="106"/>
        <v>5745.2</v>
      </c>
      <c r="AA492" s="74">
        <v>5745.2</v>
      </c>
      <c r="AB492" s="74"/>
    </row>
    <row r="493" spans="1:28" ht="24" hidden="1" customHeight="1" x14ac:dyDescent="0.2">
      <c r="A493" s="14" t="s">
        <v>424</v>
      </c>
      <c r="B493" s="20" t="s">
        <v>147</v>
      </c>
      <c r="C493" s="15" t="s">
        <v>139</v>
      </c>
      <c r="D493" s="72">
        <v>10365.1</v>
      </c>
      <c r="E493" s="73">
        <v>15289.8</v>
      </c>
      <c r="F493" s="74"/>
      <c r="G493" s="75">
        <f t="shared" si="111"/>
        <v>15449.5</v>
      </c>
      <c r="H493" s="74">
        <v>15449.5</v>
      </c>
      <c r="I493" s="74"/>
      <c r="J493" s="75">
        <f t="shared" si="112"/>
        <v>11814.7</v>
      </c>
      <c r="K493" s="74">
        <v>11814.7</v>
      </c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5">
        <f t="shared" si="106"/>
        <v>11714.7</v>
      </c>
      <c r="AA493" s="74">
        <v>11714.7</v>
      </c>
      <c r="AB493" s="74"/>
    </row>
    <row r="494" spans="1:28" s="135" customFormat="1" ht="18" hidden="1" customHeight="1" x14ac:dyDescent="0.2">
      <c r="A494" s="132" t="s">
        <v>278</v>
      </c>
      <c r="B494" s="141" t="s">
        <v>201</v>
      </c>
      <c r="C494" s="133" t="s">
        <v>131</v>
      </c>
      <c r="D494" s="134">
        <f>SUM(D495)</f>
        <v>6112.5</v>
      </c>
      <c r="E494" s="134">
        <f>SUM(E495)</f>
        <v>8588.6</v>
      </c>
      <c r="F494" s="134">
        <f t="shared" ref="F494:AB495" si="117">SUM(F495)</f>
        <v>0</v>
      </c>
      <c r="G494" s="134">
        <f t="shared" si="117"/>
        <v>5540.7</v>
      </c>
      <c r="H494" s="134">
        <f t="shared" si="117"/>
        <v>5540.7</v>
      </c>
      <c r="I494" s="134">
        <f t="shared" si="117"/>
        <v>0</v>
      </c>
      <c r="J494" s="134">
        <f t="shared" si="117"/>
        <v>6403.5</v>
      </c>
      <c r="K494" s="134">
        <f t="shared" si="117"/>
        <v>6403.5</v>
      </c>
      <c r="L494" s="134">
        <f t="shared" si="117"/>
        <v>320</v>
      </c>
      <c r="M494" s="134">
        <f t="shared" si="117"/>
        <v>0</v>
      </c>
      <c r="N494" s="134">
        <f t="shared" si="117"/>
        <v>0</v>
      </c>
      <c r="O494" s="134">
        <f t="shared" si="117"/>
        <v>0</v>
      </c>
      <c r="P494" s="134">
        <f t="shared" si="117"/>
        <v>0</v>
      </c>
      <c r="Q494" s="134">
        <f t="shared" si="117"/>
        <v>0</v>
      </c>
      <c r="R494" s="134">
        <f t="shared" si="117"/>
        <v>0</v>
      </c>
      <c r="S494" s="134">
        <f t="shared" si="117"/>
        <v>0</v>
      </c>
      <c r="T494" s="134">
        <f t="shared" si="117"/>
        <v>0</v>
      </c>
      <c r="U494" s="134"/>
      <c r="V494" s="134"/>
      <c r="W494" s="134"/>
      <c r="X494" s="134"/>
      <c r="Y494" s="134"/>
      <c r="Z494" s="152">
        <f t="shared" si="106"/>
        <v>6283.5</v>
      </c>
      <c r="AA494" s="134">
        <f t="shared" si="117"/>
        <v>6283.5</v>
      </c>
      <c r="AB494" s="134">
        <f t="shared" si="117"/>
        <v>0</v>
      </c>
    </row>
    <row r="495" spans="1:28" s="18" customFormat="1" ht="18" hidden="1" customHeight="1" x14ac:dyDescent="0.2">
      <c r="A495" s="16" t="s">
        <v>279</v>
      </c>
      <c r="B495" s="24" t="s">
        <v>201</v>
      </c>
      <c r="C495" s="17" t="s">
        <v>132</v>
      </c>
      <c r="D495" s="105">
        <f>SUM(D496)</f>
        <v>6112.5</v>
      </c>
      <c r="E495" s="105">
        <f>SUM(E496)</f>
        <v>8588.6</v>
      </c>
      <c r="F495" s="105">
        <f t="shared" si="117"/>
        <v>0</v>
      </c>
      <c r="G495" s="106">
        <f t="shared" si="117"/>
        <v>5540.7</v>
      </c>
      <c r="H495" s="105">
        <f t="shared" si="117"/>
        <v>5540.7</v>
      </c>
      <c r="I495" s="105">
        <f t="shared" si="117"/>
        <v>0</v>
      </c>
      <c r="J495" s="106">
        <f>SUM(J496+J497)</f>
        <v>6403.5</v>
      </c>
      <c r="K495" s="105">
        <f>SUM(K496+K497)</f>
        <v>6403.5</v>
      </c>
      <c r="L495" s="105">
        <f t="shared" ref="L495:S495" si="118">SUM(L496+L497)</f>
        <v>320</v>
      </c>
      <c r="M495" s="105">
        <f t="shared" si="118"/>
        <v>0</v>
      </c>
      <c r="N495" s="105">
        <f t="shared" si="118"/>
        <v>0</v>
      </c>
      <c r="O495" s="105">
        <f t="shared" si="118"/>
        <v>0</v>
      </c>
      <c r="P495" s="105">
        <f t="shared" si="118"/>
        <v>0</v>
      </c>
      <c r="Q495" s="105">
        <f t="shared" si="118"/>
        <v>0</v>
      </c>
      <c r="R495" s="105">
        <f t="shared" si="118"/>
        <v>0</v>
      </c>
      <c r="S495" s="105">
        <f t="shared" si="118"/>
        <v>0</v>
      </c>
      <c r="T495" s="105">
        <f t="shared" si="117"/>
        <v>0</v>
      </c>
      <c r="U495" s="105"/>
      <c r="V495" s="105"/>
      <c r="W495" s="105"/>
      <c r="X495" s="105"/>
      <c r="Y495" s="105"/>
      <c r="Z495" s="75">
        <f t="shared" si="106"/>
        <v>6283.5</v>
      </c>
      <c r="AA495" s="105">
        <f>SUM(AA496+AA497)</f>
        <v>6283.5</v>
      </c>
      <c r="AB495" s="105">
        <f t="shared" si="117"/>
        <v>0</v>
      </c>
    </row>
    <row r="496" spans="1:28" ht="25.5" hidden="1" customHeight="1" x14ac:dyDescent="0.2">
      <c r="A496" s="14" t="s">
        <v>426</v>
      </c>
      <c r="B496" s="20" t="s">
        <v>201</v>
      </c>
      <c r="C496" s="15" t="s">
        <v>132</v>
      </c>
      <c r="D496" s="72">
        <v>6112.5</v>
      </c>
      <c r="E496" s="73">
        <v>8588.6</v>
      </c>
      <c r="F496" s="74"/>
      <c r="G496" s="75">
        <f>SUM(I496+H496)</f>
        <v>5540.7</v>
      </c>
      <c r="H496" s="74">
        <v>5540.7</v>
      </c>
      <c r="I496" s="74"/>
      <c r="J496" s="75">
        <f>SUM(K496+T496)</f>
        <v>6083.5</v>
      </c>
      <c r="K496" s="74">
        <v>6083.5</v>
      </c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5">
        <f t="shared" si="106"/>
        <v>6083.5</v>
      </c>
      <c r="AA496" s="74">
        <v>6083.5</v>
      </c>
      <c r="AB496" s="74"/>
    </row>
    <row r="497" spans="1:28" ht="15.75" hidden="1" customHeight="1" x14ac:dyDescent="0.2">
      <c r="A497" s="40" t="s">
        <v>40</v>
      </c>
      <c r="B497" s="42" t="s">
        <v>201</v>
      </c>
      <c r="C497" s="43" t="s">
        <v>132</v>
      </c>
      <c r="D497" s="72"/>
      <c r="E497" s="73"/>
      <c r="F497" s="74"/>
      <c r="G497" s="75"/>
      <c r="H497" s="74"/>
      <c r="I497" s="74"/>
      <c r="J497" s="75">
        <f>SUM(K497+T497)</f>
        <v>320</v>
      </c>
      <c r="K497" s="74">
        <f>L497+M497+N497+O497+Q497+R497+S497</f>
        <v>320</v>
      </c>
      <c r="L497" s="74">
        <v>320</v>
      </c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5">
        <f t="shared" si="106"/>
        <v>200</v>
      </c>
      <c r="AA497" s="74">
        <v>200</v>
      </c>
      <c r="AB497" s="74"/>
    </row>
    <row r="498" spans="1:28" s="135" customFormat="1" ht="18" hidden="1" customHeight="1" x14ac:dyDescent="0.2">
      <c r="A498" s="132" t="s">
        <v>280</v>
      </c>
      <c r="B498" s="133" t="s">
        <v>151</v>
      </c>
      <c r="C498" s="133" t="s">
        <v>131</v>
      </c>
      <c r="D498" s="134">
        <f t="shared" ref="D498:K498" si="119">SUM(D499)</f>
        <v>473.9</v>
      </c>
      <c r="E498" s="134">
        <f t="shared" si="119"/>
        <v>893</v>
      </c>
      <c r="F498" s="134">
        <f t="shared" si="119"/>
        <v>0</v>
      </c>
      <c r="G498" s="134">
        <f t="shared" si="119"/>
        <v>300</v>
      </c>
      <c r="H498" s="134">
        <f t="shared" si="119"/>
        <v>300</v>
      </c>
      <c r="I498" s="134">
        <f t="shared" si="119"/>
        <v>0</v>
      </c>
      <c r="J498" s="134">
        <f t="shared" si="119"/>
        <v>3793.7</v>
      </c>
      <c r="K498" s="134">
        <f t="shared" si="119"/>
        <v>3793.7</v>
      </c>
      <c r="L498" s="134"/>
      <c r="M498" s="134"/>
      <c r="N498" s="134"/>
      <c r="O498" s="134"/>
      <c r="P498" s="134"/>
      <c r="Q498" s="134"/>
      <c r="R498" s="134"/>
      <c r="S498" s="134"/>
      <c r="T498" s="134">
        <f>SUM(T499)</f>
        <v>0</v>
      </c>
      <c r="U498" s="134"/>
      <c r="V498" s="134"/>
      <c r="W498" s="134"/>
      <c r="X498" s="134"/>
      <c r="Y498" s="134"/>
      <c r="Z498" s="152">
        <f t="shared" si="106"/>
        <v>1000</v>
      </c>
      <c r="AA498" s="134">
        <f>SUM(AA499)</f>
        <v>1000</v>
      </c>
      <c r="AB498" s="134">
        <f>SUM(AB499)</f>
        <v>0</v>
      </c>
    </row>
    <row r="499" spans="1:28" ht="17.25" hidden="1" customHeight="1" x14ac:dyDescent="0.2">
      <c r="A499" s="14" t="s">
        <v>281</v>
      </c>
      <c r="B499" s="15" t="s">
        <v>151</v>
      </c>
      <c r="C499" s="15" t="s">
        <v>130</v>
      </c>
      <c r="D499" s="72">
        <v>473.9</v>
      </c>
      <c r="E499" s="76">
        <v>893</v>
      </c>
      <c r="F499" s="74"/>
      <c r="G499" s="75">
        <f>SUM(I499+H499)</f>
        <v>300</v>
      </c>
      <c r="H499" s="74">
        <v>300</v>
      </c>
      <c r="I499" s="74"/>
      <c r="J499" s="75">
        <f>SUM(K499+T499)</f>
        <v>3793.7</v>
      </c>
      <c r="K499" s="74">
        <v>3793.7</v>
      </c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5">
        <f>SUM(AA499:AB499)</f>
        <v>1000</v>
      </c>
      <c r="AA499" s="74">
        <v>1000</v>
      </c>
      <c r="AB499" s="74"/>
    </row>
    <row r="500" spans="1:28" s="39" customFormat="1" ht="24.75" hidden="1" customHeight="1" x14ac:dyDescent="0.25">
      <c r="A500" s="37" t="s">
        <v>282</v>
      </c>
      <c r="B500" s="38"/>
      <c r="C500" s="38"/>
      <c r="D500" s="110">
        <f t="shared" ref="D500:AB500" si="120">SUM(D7+D39+D60+D125+D167+D170+D359+D407+D442+D476+D494+D498)</f>
        <v>3138973.1999999997</v>
      </c>
      <c r="E500" s="110">
        <f t="shared" si="120"/>
        <v>3518082.4000000004</v>
      </c>
      <c r="F500" s="110">
        <f t="shared" si="120"/>
        <v>0</v>
      </c>
      <c r="G500" s="110">
        <f t="shared" si="120"/>
        <v>2914215.4999999995</v>
      </c>
      <c r="H500" s="110">
        <f t="shared" si="120"/>
        <v>1851829.0999999996</v>
      </c>
      <c r="I500" s="110">
        <f t="shared" si="120"/>
        <v>1062386.4000000004</v>
      </c>
      <c r="J500" s="110">
        <f t="shared" si="120"/>
        <v>3278416.7</v>
      </c>
      <c r="K500" s="110">
        <f t="shared" si="120"/>
        <v>1957481.5999999996</v>
      </c>
      <c r="L500" s="110" t="e">
        <f t="shared" si="120"/>
        <v>#REF!</v>
      </c>
      <c r="M500" s="110" t="e">
        <f t="shared" si="120"/>
        <v>#REF!</v>
      </c>
      <c r="N500" s="110" t="e">
        <f t="shared" si="120"/>
        <v>#REF!</v>
      </c>
      <c r="O500" s="110" t="e">
        <f t="shared" si="120"/>
        <v>#REF!</v>
      </c>
      <c r="P500" s="110" t="e">
        <f t="shared" si="120"/>
        <v>#REF!</v>
      </c>
      <c r="Q500" s="110" t="e">
        <f t="shared" si="120"/>
        <v>#REF!</v>
      </c>
      <c r="R500" s="110" t="e">
        <f t="shared" si="120"/>
        <v>#REF!</v>
      </c>
      <c r="S500" s="110" t="e">
        <f t="shared" si="120"/>
        <v>#REF!</v>
      </c>
      <c r="T500" s="110">
        <f t="shared" si="120"/>
        <v>1320800.8999999999</v>
      </c>
      <c r="U500" s="110">
        <f t="shared" si="120"/>
        <v>617231.89999999991</v>
      </c>
      <c r="V500" s="110">
        <f t="shared" si="120"/>
        <v>2529.0000000000005</v>
      </c>
      <c r="W500" s="110">
        <f t="shared" si="120"/>
        <v>1406.0000000000002</v>
      </c>
      <c r="X500" s="110">
        <f t="shared" si="120"/>
        <v>1066</v>
      </c>
      <c r="Y500" s="110">
        <f t="shared" si="120"/>
        <v>11354</v>
      </c>
      <c r="Z500" s="110">
        <f t="shared" si="120"/>
        <v>2799616</v>
      </c>
      <c r="AA500" s="110">
        <f t="shared" si="120"/>
        <v>1478815.1000000003</v>
      </c>
      <c r="AB500" s="110">
        <f t="shared" si="120"/>
        <v>1320800.8999999999</v>
      </c>
    </row>
    <row r="501" spans="1:28" hidden="1" x14ac:dyDescent="0.2"/>
    <row r="502" spans="1:28" hidden="1" x14ac:dyDescent="0.2">
      <c r="A502" s="7" t="s">
        <v>283</v>
      </c>
      <c r="D502" s="51">
        <v>3138973.2</v>
      </c>
      <c r="E502" s="51"/>
      <c r="F502" s="52"/>
      <c r="G502" s="64">
        <v>2914215.5</v>
      </c>
      <c r="H502" s="52">
        <v>1851829.1</v>
      </c>
      <c r="I502" s="52">
        <v>1062386.3999999999</v>
      </c>
      <c r="J502" s="64"/>
      <c r="K502" s="52">
        <v>1395715.7</v>
      </c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64"/>
      <c r="AA502" s="52">
        <v>1395715.7</v>
      </c>
      <c r="AB502" s="52"/>
    </row>
    <row r="503" spans="1:28" hidden="1" x14ac:dyDescent="0.2">
      <c r="A503" s="7" t="s">
        <v>215</v>
      </c>
      <c r="D503" s="53">
        <f>D500-D502</f>
        <v>0</v>
      </c>
      <c r="E503" s="54"/>
      <c r="F503" s="55"/>
      <c r="G503" s="65">
        <f>G500-G502</f>
        <v>0</v>
      </c>
      <c r="H503" s="65">
        <f>H500-H502</f>
        <v>0</v>
      </c>
      <c r="I503" s="65">
        <f>I500-I502</f>
        <v>0</v>
      </c>
      <c r="J503" s="68"/>
      <c r="K503" s="126">
        <v>51205.599999999999</v>
      </c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68"/>
      <c r="AA503" s="126">
        <v>51205.599999999999</v>
      </c>
      <c r="AB503" s="55"/>
    </row>
    <row r="504" spans="1:28" hidden="1" x14ac:dyDescent="0.2">
      <c r="A504" s="7" t="s">
        <v>87</v>
      </c>
      <c r="T504" s="52">
        <v>1320800.8999999999</v>
      </c>
      <c r="AB504" s="52">
        <v>1320800.8999999999</v>
      </c>
    </row>
    <row r="505" spans="1:28" hidden="1" x14ac:dyDescent="0.2">
      <c r="A505" s="8" t="s">
        <v>88</v>
      </c>
    </row>
    <row r="506" spans="1:28" hidden="1" x14ac:dyDescent="0.2">
      <c r="A506" s="7" t="s">
        <v>89</v>
      </c>
    </row>
    <row r="507" spans="1:28" hidden="1" x14ac:dyDescent="0.2">
      <c r="K507" s="52">
        <f>SUM(K503+K502-K500)</f>
        <v>-510560.29999999958</v>
      </c>
      <c r="L507" s="52" t="e">
        <f>SUM(L502-L500)</f>
        <v>#REF!</v>
      </c>
      <c r="M507" s="52" t="e">
        <f t="shared" ref="M507:S507" si="121">SUM(M502-M500)</f>
        <v>#REF!</v>
      </c>
      <c r="N507" s="52" t="e">
        <f t="shared" si="121"/>
        <v>#REF!</v>
      </c>
      <c r="O507" s="52" t="e">
        <f t="shared" si="121"/>
        <v>#REF!</v>
      </c>
      <c r="P507" s="52" t="e">
        <f t="shared" si="121"/>
        <v>#REF!</v>
      </c>
      <c r="Q507" s="52" t="e">
        <f t="shared" si="121"/>
        <v>#REF!</v>
      </c>
      <c r="R507" s="52" t="e">
        <f t="shared" si="121"/>
        <v>#REF!</v>
      </c>
      <c r="S507" s="52" t="e">
        <f t="shared" si="121"/>
        <v>#REF!</v>
      </c>
      <c r="T507" s="52">
        <f>SUM(T504-T500)</f>
        <v>0</v>
      </c>
      <c r="AA507" s="52">
        <f>SUM(AA503+AA502-AA500)</f>
        <v>-31893.800000000279</v>
      </c>
      <c r="AB507" s="52">
        <f>SUM(AB504-AB500)</f>
        <v>0</v>
      </c>
    </row>
    <row r="508" spans="1:28" hidden="1" x14ac:dyDescent="0.2"/>
    <row r="509" spans="1:28" hidden="1" x14ac:dyDescent="0.2"/>
    <row r="510" spans="1:28" hidden="1" x14ac:dyDescent="0.2"/>
    <row r="511" spans="1:28" hidden="1" x14ac:dyDescent="0.2"/>
    <row r="512" spans="1:28" hidden="1" x14ac:dyDescent="0.2"/>
    <row r="513" hidden="1" x14ac:dyDescent="0.2"/>
    <row r="514" hidden="1" x14ac:dyDescent="0.2"/>
  </sheetData>
  <mergeCells count="16">
    <mergeCell ref="B1:Z1"/>
    <mergeCell ref="G3:G5"/>
    <mergeCell ref="H3:I3"/>
    <mergeCell ref="J3:J5"/>
    <mergeCell ref="K3:T3"/>
    <mergeCell ref="Z3:Z5"/>
    <mergeCell ref="E3:E5"/>
    <mergeCell ref="F3:F5"/>
    <mergeCell ref="A3:A5"/>
    <mergeCell ref="B3:B5"/>
    <mergeCell ref="C3:C5"/>
    <mergeCell ref="D3:D5"/>
    <mergeCell ref="AA3:AB3"/>
    <mergeCell ref="K4:K5"/>
    <mergeCell ref="L4:S4"/>
    <mergeCell ref="T4:T5"/>
  </mergeCells>
  <phoneticPr fontId="21" type="noConversion"/>
  <pageMargins left="0.55118110236220474" right="0.15748031496062992" top="0.43307086614173229" bottom="0.23622047244094491" header="0.31496062992125984" footer="0.19685039370078741"/>
  <pageSetup paperSize="8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18"/>
  <sheetViews>
    <sheetView topLeftCell="A4" workbookViewId="0">
      <pane xSplit="6" ySplit="402" topLeftCell="AC508" activePane="bottomRight" state="frozen"/>
      <selection activeCell="A4" sqref="A4"/>
      <selection pane="topRight" activeCell="G4" sqref="G4"/>
      <selection pane="bottomLeft" activeCell="A406" sqref="A406"/>
      <selection pane="bottomRight" activeCell="AB436" sqref="AB436:AB437"/>
    </sheetView>
  </sheetViews>
  <sheetFormatPr defaultRowHeight="12.75" outlineLevelRow="1" outlineLevelCol="1" x14ac:dyDescent="0.2"/>
  <cols>
    <col min="1" max="1" width="64.85546875" style="7" customWidth="1"/>
    <col min="2" max="2" width="4.5703125" style="9" customWidth="1"/>
    <col min="3" max="3" width="4.140625" style="9" customWidth="1"/>
    <col min="4" max="4" width="12.140625" style="9" hidden="1" customWidth="1"/>
    <col min="5" max="5" width="12.7109375" style="8" hidden="1" customWidth="1"/>
    <col min="6" max="6" width="11.7109375" style="1" hidden="1" customWidth="1"/>
    <col min="7" max="7" width="15.5703125" style="62" customWidth="1"/>
    <col min="8" max="8" width="12.42578125" style="1" customWidth="1"/>
    <col min="9" max="9" width="12.7109375" style="1" customWidth="1"/>
    <col min="10" max="10" width="13.28515625" style="62" customWidth="1"/>
    <col min="11" max="11" width="12.42578125" style="1" customWidth="1"/>
    <col min="12" max="12" width="12.42578125" style="1" hidden="1" customWidth="1" outlineLevel="1"/>
    <col min="13" max="13" width="0" style="1" hidden="1" customWidth="1" outlineLevel="1"/>
    <col min="14" max="14" width="9.5703125" style="1" hidden="1" customWidth="1" outlineLevel="1"/>
    <col min="15" max="17" width="8.85546875" style="1" hidden="1" customWidth="1" outlineLevel="1"/>
    <col min="18" max="19" width="8.7109375" style="1" hidden="1" customWidth="1" outlineLevel="1"/>
    <col min="20" max="20" width="12.28515625" style="1" customWidth="1" collapsed="1"/>
    <col min="21" max="25" width="10.5703125" style="1" hidden="1" customWidth="1" outlineLevel="1"/>
    <col min="26" max="26" width="12.28515625" style="62" customWidth="1" collapsed="1"/>
    <col min="27" max="27" width="12.7109375" style="1" customWidth="1"/>
    <col min="28" max="28" width="11.85546875" style="1" customWidth="1"/>
    <col min="29" max="16384" width="9.140625" style="1"/>
  </cols>
  <sheetData>
    <row r="1" spans="1:28" ht="15.75" customHeight="1" x14ac:dyDescent="0.3">
      <c r="B1" s="702" t="s">
        <v>460</v>
      </c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</row>
    <row r="2" spans="1:28" ht="15.75" customHeight="1" x14ac:dyDescent="0.2">
      <c r="A2" s="159" t="s">
        <v>486</v>
      </c>
      <c r="AB2" s="157" t="s">
        <v>461</v>
      </c>
    </row>
    <row r="3" spans="1:28" s="4" customFormat="1" ht="19.5" customHeight="1" x14ac:dyDescent="0.25">
      <c r="A3" s="698" t="s">
        <v>122</v>
      </c>
      <c r="B3" s="699" t="s">
        <v>123</v>
      </c>
      <c r="C3" s="699" t="s">
        <v>124</v>
      </c>
      <c r="D3" s="698" t="s">
        <v>13</v>
      </c>
      <c r="E3" s="698" t="s">
        <v>101</v>
      </c>
      <c r="F3" s="698" t="s">
        <v>125</v>
      </c>
      <c r="G3" s="703" t="s">
        <v>135</v>
      </c>
      <c r="H3" s="700" t="s">
        <v>126</v>
      </c>
      <c r="I3" s="700"/>
      <c r="J3" s="703" t="s">
        <v>128</v>
      </c>
      <c r="K3" s="700" t="s">
        <v>126</v>
      </c>
      <c r="L3" s="700"/>
      <c r="M3" s="700"/>
      <c r="N3" s="700"/>
      <c r="O3" s="700"/>
      <c r="P3" s="700"/>
      <c r="Q3" s="700"/>
      <c r="R3" s="700"/>
      <c r="S3" s="700"/>
      <c r="T3" s="700"/>
      <c r="U3" s="44"/>
      <c r="V3" s="44"/>
      <c r="W3" s="44"/>
      <c r="X3" s="44"/>
      <c r="Y3" s="44"/>
      <c r="Z3" s="703" t="s">
        <v>22</v>
      </c>
      <c r="AA3" s="700" t="s">
        <v>126</v>
      </c>
      <c r="AB3" s="700"/>
    </row>
    <row r="4" spans="1:28" s="4" customFormat="1" ht="18.75" customHeight="1" x14ac:dyDescent="0.25">
      <c r="A4" s="698"/>
      <c r="B4" s="699"/>
      <c r="C4" s="699"/>
      <c r="D4" s="698"/>
      <c r="E4" s="698"/>
      <c r="F4" s="698"/>
      <c r="G4" s="703"/>
      <c r="H4" s="44"/>
      <c r="I4" s="44"/>
      <c r="J4" s="703"/>
      <c r="K4" s="701" t="s">
        <v>127</v>
      </c>
      <c r="L4" s="698" t="s">
        <v>126</v>
      </c>
      <c r="M4" s="698"/>
      <c r="N4" s="698"/>
      <c r="O4" s="698"/>
      <c r="P4" s="698"/>
      <c r="Q4" s="698"/>
      <c r="R4" s="698"/>
      <c r="S4" s="698"/>
      <c r="T4" s="701" t="s">
        <v>91</v>
      </c>
      <c r="U4" s="5"/>
      <c r="V4" s="5"/>
      <c r="W4" s="5"/>
      <c r="X4" s="5"/>
      <c r="Y4" s="5"/>
      <c r="Z4" s="703"/>
      <c r="AA4" s="44"/>
      <c r="AB4" s="44"/>
    </row>
    <row r="5" spans="1:28" s="6" customFormat="1" ht="100.5" customHeight="1" x14ac:dyDescent="0.25">
      <c r="A5" s="698"/>
      <c r="B5" s="699"/>
      <c r="C5" s="699"/>
      <c r="D5" s="698"/>
      <c r="E5" s="698"/>
      <c r="F5" s="698"/>
      <c r="G5" s="703"/>
      <c r="H5" s="5" t="s">
        <v>127</v>
      </c>
      <c r="I5" s="5" t="s">
        <v>91</v>
      </c>
      <c r="J5" s="703"/>
      <c r="K5" s="701"/>
      <c r="L5" s="5" t="s">
        <v>24</v>
      </c>
      <c r="M5" s="5" t="s">
        <v>25</v>
      </c>
      <c r="N5" s="5" t="s">
        <v>27</v>
      </c>
      <c r="O5" s="5" t="s">
        <v>26</v>
      </c>
      <c r="P5" s="5" t="s">
        <v>36</v>
      </c>
      <c r="Q5" s="5" t="s">
        <v>37</v>
      </c>
      <c r="R5" s="5" t="s">
        <v>28</v>
      </c>
      <c r="S5" s="5" t="s">
        <v>34</v>
      </c>
      <c r="T5" s="701"/>
      <c r="U5" s="5" t="s">
        <v>95</v>
      </c>
      <c r="V5" s="5" t="s">
        <v>93</v>
      </c>
      <c r="W5" s="5" t="s">
        <v>94</v>
      </c>
      <c r="X5" s="5" t="s">
        <v>96</v>
      </c>
      <c r="Y5" s="5" t="s">
        <v>391</v>
      </c>
      <c r="Z5" s="703"/>
      <c r="AA5" s="5" t="s">
        <v>127</v>
      </c>
      <c r="AB5" s="5" t="s">
        <v>91</v>
      </c>
    </row>
    <row r="6" spans="1:28" s="2" customFormat="1" ht="11.25" x14ac:dyDescent="0.2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63">
        <v>7</v>
      </c>
      <c r="H6" s="11">
        <v>8</v>
      </c>
      <c r="I6" s="11">
        <v>9</v>
      </c>
      <c r="J6" s="67">
        <v>10</v>
      </c>
      <c r="K6" s="3">
        <v>11</v>
      </c>
      <c r="L6" s="3"/>
      <c r="M6" s="3"/>
      <c r="N6" s="3"/>
      <c r="O6" s="3"/>
      <c r="P6" s="3"/>
      <c r="Q6" s="3"/>
      <c r="R6" s="3"/>
      <c r="S6" s="3"/>
      <c r="T6" s="3">
        <v>12</v>
      </c>
      <c r="U6" s="3"/>
      <c r="V6" s="3"/>
      <c r="W6" s="3"/>
      <c r="X6" s="3"/>
      <c r="Y6" s="3"/>
      <c r="Z6" s="67">
        <v>13</v>
      </c>
      <c r="AA6" s="3">
        <v>14</v>
      </c>
      <c r="AB6" s="3">
        <v>15</v>
      </c>
    </row>
    <row r="7" spans="1:28" s="130" customFormat="1" ht="17.25" hidden="1" customHeight="1" x14ac:dyDescent="0.2">
      <c r="A7" s="127" t="s">
        <v>129</v>
      </c>
      <c r="B7" s="128" t="s">
        <v>130</v>
      </c>
      <c r="C7" s="128" t="s">
        <v>131</v>
      </c>
      <c r="D7" s="129">
        <f>SUM(D8+D10+D14+D16+D18+D22+D24+D26)</f>
        <v>257661.1</v>
      </c>
      <c r="E7" s="129">
        <f t="shared" ref="E7:AB7" si="0">SUM(E8+E10+E14+E16+E18+E22+E24+E26)</f>
        <v>282477</v>
      </c>
      <c r="F7" s="129">
        <f t="shared" si="0"/>
        <v>0</v>
      </c>
      <c r="G7" s="129">
        <f t="shared" si="0"/>
        <v>439588.30000000005</v>
      </c>
      <c r="H7" s="129">
        <f t="shared" si="0"/>
        <v>425148.10000000003</v>
      </c>
      <c r="I7" s="129">
        <f>SUM(I8+I10+I14+I16+I18+I22+I24+I26)</f>
        <v>14440.199999999999</v>
      </c>
      <c r="J7" s="129">
        <f t="shared" si="0"/>
        <v>347402.4</v>
      </c>
      <c r="K7" s="129">
        <f t="shared" si="0"/>
        <v>328125.10000000003</v>
      </c>
      <c r="L7" s="129">
        <f t="shared" si="0"/>
        <v>0</v>
      </c>
      <c r="M7" s="129">
        <f t="shared" si="0"/>
        <v>0</v>
      </c>
      <c r="N7" s="129">
        <f t="shared" si="0"/>
        <v>0</v>
      </c>
      <c r="O7" s="129">
        <f t="shared" si="0"/>
        <v>0</v>
      </c>
      <c r="P7" s="129">
        <f t="shared" si="0"/>
        <v>0</v>
      </c>
      <c r="Q7" s="129">
        <f t="shared" si="0"/>
        <v>0</v>
      </c>
      <c r="R7" s="129">
        <f t="shared" si="0"/>
        <v>0</v>
      </c>
      <c r="S7" s="129">
        <f t="shared" si="0"/>
        <v>0</v>
      </c>
      <c r="T7" s="129">
        <f t="shared" si="0"/>
        <v>19277.3</v>
      </c>
      <c r="U7" s="129"/>
      <c r="V7" s="129"/>
      <c r="W7" s="129"/>
      <c r="X7" s="129"/>
      <c r="Y7" s="129"/>
      <c r="Z7" s="75">
        <f t="shared" ref="Z7:Z70" si="1">SUM(AA7:AB7)</f>
        <v>318042.40000000002</v>
      </c>
      <c r="AA7" s="129">
        <f t="shared" si="0"/>
        <v>298765.10000000003</v>
      </c>
      <c r="AB7" s="129">
        <f t="shared" si="0"/>
        <v>19277.3</v>
      </c>
    </row>
    <row r="8" spans="1:28" s="18" customFormat="1" ht="25.5" hidden="1" x14ac:dyDescent="0.2">
      <c r="A8" s="16" t="s">
        <v>148</v>
      </c>
      <c r="B8" s="17" t="s">
        <v>130</v>
      </c>
      <c r="C8" s="17" t="s">
        <v>132</v>
      </c>
      <c r="D8" s="70">
        <f t="shared" ref="D8:K8" si="2">SUM(D9)</f>
        <v>3050.1</v>
      </c>
      <c r="E8" s="70">
        <f t="shared" si="2"/>
        <v>3833.8</v>
      </c>
      <c r="F8" s="70">
        <f t="shared" si="2"/>
        <v>0</v>
      </c>
      <c r="G8" s="71">
        <f t="shared" si="2"/>
        <v>3129.4</v>
      </c>
      <c r="H8" s="70">
        <f t="shared" si="2"/>
        <v>3129.4</v>
      </c>
      <c r="I8" s="70">
        <f t="shared" si="2"/>
        <v>0</v>
      </c>
      <c r="J8" s="71">
        <f t="shared" si="2"/>
        <v>4145.6000000000004</v>
      </c>
      <c r="K8" s="70">
        <f t="shared" si="2"/>
        <v>4145.6000000000004</v>
      </c>
      <c r="L8" s="70"/>
      <c r="M8" s="70"/>
      <c r="N8" s="70"/>
      <c r="O8" s="70"/>
      <c r="P8" s="70"/>
      <c r="Q8" s="70"/>
      <c r="R8" s="70"/>
      <c r="S8" s="70"/>
      <c r="T8" s="70">
        <f>SUM(T9)</f>
        <v>0</v>
      </c>
      <c r="U8" s="70"/>
      <c r="V8" s="70"/>
      <c r="W8" s="70"/>
      <c r="X8" s="70"/>
      <c r="Y8" s="70"/>
      <c r="Z8" s="75">
        <f t="shared" si="1"/>
        <v>4145.6000000000004</v>
      </c>
      <c r="AA8" s="70">
        <f>SUM(AA9)</f>
        <v>4145.6000000000004</v>
      </c>
      <c r="AB8" s="70">
        <f>SUM(AB9)</f>
        <v>0</v>
      </c>
    </row>
    <row r="9" spans="1:28" ht="18.75" hidden="1" customHeight="1" x14ac:dyDescent="0.2">
      <c r="A9" s="14" t="s">
        <v>284</v>
      </c>
      <c r="B9" s="15" t="s">
        <v>130</v>
      </c>
      <c r="C9" s="15" t="s">
        <v>132</v>
      </c>
      <c r="D9" s="72">
        <v>3050.1</v>
      </c>
      <c r="E9" s="73">
        <v>3833.8</v>
      </c>
      <c r="F9" s="74"/>
      <c r="G9" s="75">
        <f>SUM(I9+H9)</f>
        <v>3129.4</v>
      </c>
      <c r="H9" s="74">
        <v>3129.4</v>
      </c>
      <c r="I9" s="74"/>
      <c r="J9" s="75">
        <f>SUM(K9+T9)</f>
        <v>4145.6000000000004</v>
      </c>
      <c r="K9" s="74">
        <v>4145.6000000000004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5">
        <f t="shared" si="1"/>
        <v>4145.6000000000004</v>
      </c>
      <c r="AA9" s="74">
        <v>4145.6000000000004</v>
      </c>
      <c r="AB9" s="74"/>
    </row>
    <row r="10" spans="1:28" s="18" customFormat="1" ht="25.5" hidden="1" x14ac:dyDescent="0.2">
      <c r="A10" s="16" t="s">
        <v>133</v>
      </c>
      <c r="B10" s="17" t="s">
        <v>130</v>
      </c>
      <c r="C10" s="17" t="s">
        <v>134</v>
      </c>
      <c r="D10" s="70">
        <f t="shared" ref="D10:K10" si="3">SUM(D11+D12+D13)</f>
        <v>14287.300000000001</v>
      </c>
      <c r="E10" s="70">
        <f t="shared" si="3"/>
        <v>16874.900000000001</v>
      </c>
      <c r="F10" s="70">
        <f t="shared" si="3"/>
        <v>0</v>
      </c>
      <c r="G10" s="71">
        <f t="shared" si="3"/>
        <v>15659.699999999999</v>
      </c>
      <c r="H10" s="70">
        <f t="shared" si="3"/>
        <v>15659.699999999999</v>
      </c>
      <c r="I10" s="70">
        <f t="shared" si="3"/>
        <v>0</v>
      </c>
      <c r="J10" s="71">
        <f t="shared" si="3"/>
        <v>19155.099999999999</v>
      </c>
      <c r="K10" s="70">
        <f t="shared" si="3"/>
        <v>19155.099999999999</v>
      </c>
      <c r="L10" s="70"/>
      <c r="M10" s="70"/>
      <c r="N10" s="70"/>
      <c r="O10" s="70"/>
      <c r="P10" s="70"/>
      <c r="Q10" s="70"/>
      <c r="R10" s="70"/>
      <c r="S10" s="70"/>
      <c r="T10" s="70">
        <f>SUM(T11+T12+T13)</f>
        <v>0</v>
      </c>
      <c r="U10" s="70"/>
      <c r="V10" s="70"/>
      <c r="W10" s="70"/>
      <c r="X10" s="70"/>
      <c r="Y10" s="70"/>
      <c r="Z10" s="75">
        <f t="shared" si="1"/>
        <v>18855.099999999999</v>
      </c>
      <c r="AA10" s="70">
        <f>SUM(AA11+AA12+AA13)</f>
        <v>18855.099999999999</v>
      </c>
      <c r="AB10" s="70">
        <f>SUM(AB11+AB12+AB13)</f>
        <v>0</v>
      </c>
    </row>
    <row r="11" spans="1:28" hidden="1" x14ac:dyDescent="0.2">
      <c r="A11" s="14" t="s">
        <v>285</v>
      </c>
      <c r="B11" s="15" t="s">
        <v>130</v>
      </c>
      <c r="C11" s="15" t="s">
        <v>134</v>
      </c>
      <c r="D11" s="72">
        <v>3266.9</v>
      </c>
      <c r="E11" s="76">
        <v>3567.1</v>
      </c>
      <c r="F11" s="74"/>
      <c r="G11" s="75">
        <f>SUM(I11+H11)</f>
        <v>2913.2</v>
      </c>
      <c r="H11" s="74">
        <v>2913.2</v>
      </c>
      <c r="I11" s="74"/>
      <c r="J11" s="75">
        <f>SUM(K11+T11)</f>
        <v>3852.3</v>
      </c>
      <c r="K11" s="74">
        <v>3852.3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5">
        <f t="shared" si="1"/>
        <v>3852.3</v>
      </c>
      <c r="AA11" s="74">
        <v>3852.3</v>
      </c>
      <c r="AB11" s="74"/>
    </row>
    <row r="12" spans="1:28" ht="25.5" hidden="1" x14ac:dyDescent="0.2">
      <c r="A12" s="14" t="s">
        <v>286</v>
      </c>
      <c r="B12" s="15" t="s">
        <v>130</v>
      </c>
      <c r="C12" s="15" t="s">
        <v>134</v>
      </c>
      <c r="D12" s="72">
        <v>1432.2</v>
      </c>
      <c r="E12" s="76">
        <v>1654.3</v>
      </c>
      <c r="F12" s="74"/>
      <c r="G12" s="75">
        <f t="shared" ref="G12:G38" si="4">SUM(I12+H12)</f>
        <v>1527.2</v>
      </c>
      <c r="H12" s="74">
        <v>1527.2</v>
      </c>
      <c r="I12" s="74"/>
      <c r="J12" s="75">
        <f t="shared" ref="J12:J59" si="5">SUM(K12+T12)</f>
        <v>1977.3</v>
      </c>
      <c r="K12" s="74">
        <v>1977.3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>
        <f t="shared" si="1"/>
        <v>1977.3</v>
      </c>
      <c r="AA12" s="74">
        <v>1977.3</v>
      </c>
      <c r="AB12" s="74"/>
    </row>
    <row r="13" spans="1:28" ht="17.25" hidden="1" customHeight="1" x14ac:dyDescent="0.2">
      <c r="A13" s="14" t="s">
        <v>287</v>
      </c>
      <c r="B13" s="15" t="s">
        <v>130</v>
      </c>
      <c r="C13" s="15" t="s">
        <v>134</v>
      </c>
      <c r="D13" s="72">
        <v>9588.2000000000007</v>
      </c>
      <c r="E13" s="76">
        <v>11653.5</v>
      </c>
      <c r="F13" s="74"/>
      <c r="G13" s="75">
        <f t="shared" si="4"/>
        <v>11219.3</v>
      </c>
      <c r="H13" s="74">
        <v>11219.3</v>
      </c>
      <c r="I13" s="74"/>
      <c r="J13" s="75">
        <f t="shared" si="5"/>
        <v>13325.5</v>
      </c>
      <c r="K13" s="74">
        <v>13325.5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5">
        <f t="shared" si="1"/>
        <v>13025.5</v>
      </c>
      <c r="AA13" s="74">
        <v>13025.5</v>
      </c>
      <c r="AB13" s="74"/>
    </row>
    <row r="14" spans="1:28" s="18" customFormat="1" ht="17.25" hidden="1" customHeight="1" x14ac:dyDescent="0.2">
      <c r="A14" s="16" t="s">
        <v>136</v>
      </c>
      <c r="B14" s="17" t="s">
        <v>130</v>
      </c>
      <c r="C14" s="17" t="s">
        <v>137</v>
      </c>
      <c r="D14" s="70">
        <f t="shared" ref="D14:K14" si="6">SUM(D15)</f>
        <v>156624.9</v>
      </c>
      <c r="E14" s="70">
        <f t="shared" si="6"/>
        <v>171282.1</v>
      </c>
      <c r="F14" s="70">
        <f t="shared" si="6"/>
        <v>0</v>
      </c>
      <c r="G14" s="71">
        <f t="shared" si="6"/>
        <v>165844.70000000001</v>
      </c>
      <c r="H14" s="70">
        <f t="shared" si="6"/>
        <v>165844.70000000001</v>
      </c>
      <c r="I14" s="70">
        <f t="shared" si="6"/>
        <v>0</v>
      </c>
      <c r="J14" s="71">
        <f t="shared" si="6"/>
        <v>206999.2</v>
      </c>
      <c r="K14" s="70">
        <f t="shared" si="6"/>
        <v>206999.2</v>
      </c>
      <c r="L14" s="70"/>
      <c r="M14" s="70"/>
      <c r="N14" s="70"/>
      <c r="O14" s="70"/>
      <c r="P14" s="70"/>
      <c r="Q14" s="70"/>
      <c r="R14" s="70"/>
      <c r="S14" s="70"/>
      <c r="T14" s="70">
        <f>SUM(T15)</f>
        <v>0</v>
      </c>
      <c r="U14" s="70"/>
      <c r="V14" s="70"/>
      <c r="W14" s="70"/>
      <c r="X14" s="70"/>
      <c r="Y14" s="70"/>
      <c r="Z14" s="75">
        <f t="shared" si="1"/>
        <v>195999.2</v>
      </c>
      <c r="AA14" s="70">
        <f>SUM(AA15)</f>
        <v>195999.2</v>
      </c>
      <c r="AB14" s="70">
        <f>SUM(AB15)</f>
        <v>0</v>
      </c>
    </row>
    <row r="15" spans="1:28" ht="16.5" hidden="1" customHeight="1" x14ac:dyDescent="0.2">
      <c r="A15" s="14" t="s">
        <v>288</v>
      </c>
      <c r="B15" s="15" t="s">
        <v>130</v>
      </c>
      <c r="C15" s="15" t="s">
        <v>137</v>
      </c>
      <c r="D15" s="72">
        <v>156624.9</v>
      </c>
      <c r="E15" s="76">
        <v>171282.1</v>
      </c>
      <c r="F15" s="74"/>
      <c r="G15" s="75">
        <f t="shared" si="4"/>
        <v>165844.70000000001</v>
      </c>
      <c r="H15" s="74">
        <v>165844.70000000001</v>
      </c>
      <c r="I15" s="74"/>
      <c r="J15" s="75">
        <f t="shared" si="5"/>
        <v>206999.2</v>
      </c>
      <c r="K15" s="74">
        <v>206999.2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>
        <f t="shared" si="1"/>
        <v>195999.2</v>
      </c>
      <c r="AA15" s="74">
        <v>195999.2</v>
      </c>
      <c r="AB15" s="74"/>
    </row>
    <row r="16" spans="1:28" s="18" customFormat="1" ht="17.25" hidden="1" customHeight="1" x14ac:dyDescent="0.2">
      <c r="A16" s="16" t="s">
        <v>138</v>
      </c>
      <c r="B16" s="17" t="s">
        <v>130</v>
      </c>
      <c r="C16" s="17" t="s">
        <v>139</v>
      </c>
      <c r="D16" s="70">
        <f t="shared" ref="D16:K16" si="7">SUM(D17)</f>
        <v>2.2000000000000002</v>
      </c>
      <c r="E16" s="70">
        <f t="shared" si="7"/>
        <v>2.2000000000000002</v>
      </c>
      <c r="F16" s="70">
        <f t="shared" si="7"/>
        <v>0</v>
      </c>
      <c r="G16" s="71">
        <f t="shared" si="7"/>
        <v>8.8000000000000007</v>
      </c>
      <c r="H16" s="70">
        <f t="shared" si="7"/>
        <v>0</v>
      </c>
      <c r="I16" s="70">
        <f t="shared" si="7"/>
        <v>8.8000000000000007</v>
      </c>
      <c r="J16" s="71">
        <f t="shared" si="7"/>
        <v>9.4</v>
      </c>
      <c r="K16" s="70">
        <f t="shared" si="7"/>
        <v>0</v>
      </c>
      <c r="L16" s="70"/>
      <c r="M16" s="70"/>
      <c r="N16" s="70"/>
      <c r="O16" s="70"/>
      <c r="P16" s="70"/>
      <c r="Q16" s="70"/>
      <c r="R16" s="70"/>
      <c r="S16" s="70"/>
      <c r="T16" s="70">
        <f>SUM(T17)</f>
        <v>9.4</v>
      </c>
      <c r="U16" s="70"/>
      <c r="V16" s="70"/>
      <c r="W16" s="70"/>
      <c r="X16" s="70"/>
      <c r="Y16" s="70"/>
      <c r="Z16" s="75">
        <f t="shared" si="1"/>
        <v>9.4</v>
      </c>
      <c r="AA16" s="70">
        <f>SUM(AA17)</f>
        <v>0</v>
      </c>
      <c r="AB16" s="70">
        <f>SUM(AB17)</f>
        <v>9.4</v>
      </c>
    </row>
    <row r="17" spans="1:28" ht="25.5" hidden="1" x14ac:dyDescent="0.2">
      <c r="A17" s="14" t="s">
        <v>149</v>
      </c>
      <c r="B17" s="15" t="s">
        <v>130</v>
      </c>
      <c r="C17" s="15" t="s">
        <v>139</v>
      </c>
      <c r="D17" s="72">
        <v>2.2000000000000002</v>
      </c>
      <c r="E17" s="76">
        <v>2.2000000000000002</v>
      </c>
      <c r="F17" s="74"/>
      <c r="G17" s="75">
        <f t="shared" si="4"/>
        <v>8.8000000000000007</v>
      </c>
      <c r="H17" s="74"/>
      <c r="I17" s="74">
        <v>8.8000000000000007</v>
      </c>
      <c r="J17" s="75">
        <f t="shared" si="5"/>
        <v>9.4</v>
      </c>
      <c r="K17" s="74"/>
      <c r="L17" s="74"/>
      <c r="M17" s="74"/>
      <c r="N17" s="74"/>
      <c r="O17" s="74"/>
      <c r="P17" s="74"/>
      <c r="Q17" s="74"/>
      <c r="R17" s="74"/>
      <c r="S17" s="74"/>
      <c r="T17" s="74">
        <v>9.4</v>
      </c>
      <c r="U17" s="74"/>
      <c r="V17" s="74"/>
      <c r="W17" s="74"/>
      <c r="X17" s="74"/>
      <c r="Y17" s="74"/>
      <c r="Z17" s="75">
        <f t="shared" si="1"/>
        <v>9.4</v>
      </c>
      <c r="AA17" s="74"/>
      <c r="AB17" s="74">
        <v>9.4</v>
      </c>
    </row>
    <row r="18" spans="1:28" s="18" customFormat="1" ht="26.25" hidden="1" customHeight="1" x14ac:dyDescent="0.2">
      <c r="A18" s="16" t="s">
        <v>140</v>
      </c>
      <c r="B18" s="17" t="s">
        <v>130</v>
      </c>
      <c r="C18" s="17" t="s">
        <v>141</v>
      </c>
      <c r="D18" s="70">
        <f t="shared" ref="D18:K18" si="8">SUM(D19+D20+D21)</f>
        <v>32449.999999999996</v>
      </c>
      <c r="E18" s="70">
        <f t="shared" si="8"/>
        <v>37849.9</v>
      </c>
      <c r="F18" s="70">
        <f t="shared" si="8"/>
        <v>0</v>
      </c>
      <c r="G18" s="71">
        <f t="shared" si="8"/>
        <v>34702.800000000003</v>
      </c>
      <c r="H18" s="70">
        <f t="shared" si="8"/>
        <v>34702.800000000003</v>
      </c>
      <c r="I18" s="70">
        <f t="shared" si="8"/>
        <v>0</v>
      </c>
      <c r="J18" s="71">
        <f t="shared" si="8"/>
        <v>41404.199999999997</v>
      </c>
      <c r="K18" s="70">
        <f t="shared" si="8"/>
        <v>41404.199999999997</v>
      </c>
      <c r="L18" s="70"/>
      <c r="M18" s="70"/>
      <c r="N18" s="70"/>
      <c r="O18" s="70"/>
      <c r="P18" s="70"/>
      <c r="Q18" s="70"/>
      <c r="R18" s="70"/>
      <c r="S18" s="70"/>
      <c r="T18" s="70">
        <f>SUM(T19+T20+T21)</f>
        <v>0</v>
      </c>
      <c r="U18" s="70"/>
      <c r="V18" s="70"/>
      <c r="W18" s="70"/>
      <c r="X18" s="70"/>
      <c r="Y18" s="70"/>
      <c r="Z18" s="75">
        <f t="shared" si="1"/>
        <v>39704.199999999997</v>
      </c>
      <c r="AA18" s="70">
        <f>SUM(AA19+AA20+AA21)</f>
        <v>39704.199999999997</v>
      </c>
      <c r="AB18" s="70">
        <f>SUM(AB19+AB20+AB21)</f>
        <v>0</v>
      </c>
    </row>
    <row r="19" spans="1:28" ht="17.25" hidden="1" customHeight="1" x14ac:dyDescent="0.2">
      <c r="A19" s="14" t="s">
        <v>142</v>
      </c>
      <c r="B19" s="15" t="s">
        <v>130</v>
      </c>
      <c r="C19" s="15" t="s">
        <v>141</v>
      </c>
      <c r="D19" s="72">
        <v>26347.1</v>
      </c>
      <c r="E19" s="76">
        <v>30374.9</v>
      </c>
      <c r="F19" s="74"/>
      <c r="G19" s="75">
        <f t="shared" si="4"/>
        <v>27093</v>
      </c>
      <c r="H19" s="74">
        <v>27093</v>
      </c>
      <c r="I19" s="74"/>
      <c r="J19" s="75">
        <f t="shared" si="5"/>
        <v>31861</v>
      </c>
      <c r="K19" s="74">
        <v>31861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5">
        <f t="shared" si="1"/>
        <v>30261</v>
      </c>
      <c r="AA19" s="74">
        <v>30261</v>
      </c>
      <c r="AB19" s="74"/>
    </row>
    <row r="20" spans="1:28" ht="18" hidden="1" customHeight="1" x14ac:dyDescent="0.2">
      <c r="A20" s="14" t="s">
        <v>143</v>
      </c>
      <c r="B20" s="15" t="s">
        <v>130</v>
      </c>
      <c r="C20" s="15" t="s">
        <v>141</v>
      </c>
      <c r="D20" s="72">
        <v>4492.8</v>
      </c>
      <c r="E20" s="76">
        <v>5539.9</v>
      </c>
      <c r="F20" s="74"/>
      <c r="G20" s="75">
        <f t="shared" si="4"/>
        <v>4702.7</v>
      </c>
      <c r="H20" s="74">
        <v>4702.7</v>
      </c>
      <c r="I20" s="74"/>
      <c r="J20" s="75">
        <f t="shared" si="5"/>
        <v>5751.2</v>
      </c>
      <c r="K20" s="74">
        <v>5751.2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5">
        <f t="shared" si="1"/>
        <v>5651.2</v>
      </c>
      <c r="AA20" s="74">
        <v>5651.2</v>
      </c>
      <c r="AB20" s="74"/>
    </row>
    <row r="21" spans="1:28" ht="18.75" hidden="1" customHeight="1" x14ac:dyDescent="0.2">
      <c r="A21" s="14" t="s">
        <v>144</v>
      </c>
      <c r="B21" s="15" t="s">
        <v>130</v>
      </c>
      <c r="C21" s="15" t="s">
        <v>141</v>
      </c>
      <c r="D21" s="72">
        <v>1610.1</v>
      </c>
      <c r="E21" s="76">
        <v>1935.1</v>
      </c>
      <c r="F21" s="74"/>
      <c r="G21" s="75">
        <f t="shared" si="4"/>
        <v>2907.1</v>
      </c>
      <c r="H21" s="74">
        <v>2907.1</v>
      </c>
      <c r="I21" s="74"/>
      <c r="J21" s="75">
        <f t="shared" si="5"/>
        <v>3792</v>
      </c>
      <c r="K21" s="74">
        <v>3792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>
        <f t="shared" si="1"/>
        <v>3792</v>
      </c>
      <c r="AA21" s="74">
        <v>3792</v>
      </c>
      <c r="AB21" s="74"/>
    </row>
    <row r="22" spans="1:28" s="60" customFormat="1" ht="24" hidden="1" customHeight="1" x14ac:dyDescent="0.2">
      <c r="A22" s="57" t="s">
        <v>48</v>
      </c>
      <c r="B22" s="56" t="s">
        <v>130</v>
      </c>
      <c r="C22" s="56" t="s">
        <v>145</v>
      </c>
      <c r="D22" s="77">
        <f>D23</f>
        <v>4356</v>
      </c>
      <c r="E22" s="77">
        <f t="shared" ref="E22:AB22" si="9">E23</f>
        <v>0</v>
      </c>
      <c r="F22" s="77">
        <f t="shared" si="9"/>
        <v>0</v>
      </c>
      <c r="G22" s="78">
        <f t="shared" si="9"/>
        <v>0</v>
      </c>
      <c r="H22" s="77">
        <f t="shared" si="9"/>
        <v>0</v>
      </c>
      <c r="I22" s="77">
        <f t="shared" si="9"/>
        <v>0</v>
      </c>
      <c r="J22" s="78">
        <f t="shared" si="9"/>
        <v>0</v>
      </c>
      <c r="K22" s="77">
        <f t="shared" si="9"/>
        <v>0</v>
      </c>
      <c r="L22" s="77">
        <f t="shared" si="9"/>
        <v>0</v>
      </c>
      <c r="M22" s="77">
        <f t="shared" si="9"/>
        <v>0</v>
      </c>
      <c r="N22" s="77">
        <f t="shared" si="9"/>
        <v>0</v>
      </c>
      <c r="O22" s="77">
        <f t="shared" si="9"/>
        <v>0</v>
      </c>
      <c r="P22" s="77">
        <f t="shared" si="9"/>
        <v>0</v>
      </c>
      <c r="Q22" s="77">
        <f t="shared" si="9"/>
        <v>0</v>
      </c>
      <c r="R22" s="77">
        <f t="shared" si="9"/>
        <v>0</v>
      </c>
      <c r="S22" s="77">
        <f t="shared" si="9"/>
        <v>0</v>
      </c>
      <c r="T22" s="77">
        <f t="shared" si="9"/>
        <v>0</v>
      </c>
      <c r="U22" s="77"/>
      <c r="V22" s="77"/>
      <c r="W22" s="77"/>
      <c r="X22" s="77"/>
      <c r="Y22" s="77"/>
      <c r="Z22" s="75">
        <f t="shared" si="1"/>
        <v>0</v>
      </c>
      <c r="AA22" s="77">
        <f t="shared" si="9"/>
        <v>0</v>
      </c>
      <c r="AB22" s="77">
        <f t="shared" si="9"/>
        <v>0</v>
      </c>
    </row>
    <row r="23" spans="1:28" ht="18.75" hidden="1" customHeight="1" x14ac:dyDescent="0.2">
      <c r="A23" s="40" t="s">
        <v>44</v>
      </c>
      <c r="B23" s="15" t="s">
        <v>130</v>
      </c>
      <c r="C23" s="43" t="s">
        <v>145</v>
      </c>
      <c r="D23" s="72">
        <v>4356</v>
      </c>
      <c r="E23" s="76"/>
      <c r="F23" s="74"/>
      <c r="G23" s="75"/>
      <c r="H23" s="74"/>
      <c r="I23" s="74"/>
      <c r="J23" s="75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5">
        <f t="shared" si="1"/>
        <v>0</v>
      </c>
      <c r="AA23" s="74"/>
      <c r="AB23" s="74"/>
    </row>
    <row r="24" spans="1:28" s="18" customFormat="1" ht="18" hidden="1" customHeight="1" x14ac:dyDescent="0.2">
      <c r="A24" s="16" t="s">
        <v>146</v>
      </c>
      <c r="B24" s="17" t="s">
        <v>130</v>
      </c>
      <c r="C24" s="17" t="s">
        <v>147</v>
      </c>
      <c r="D24" s="70">
        <f t="shared" ref="D24:K24" si="10">SUM(D25)</f>
        <v>0</v>
      </c>
      <c r="E24" s="70">
        <f t="shared" si="10"/>
        <v>1246.3</v>
      </c>
      <c r="F24" s="70">
        <f t="shared" si="10"/>
        <v>0</v>
      </c>
      <c r="G24" s="71">
        <f t="shared" si="10"/>
        <v>3000</v>
      </c>
      <c r="H24" s="70">
        <f t="shared" si="10"/>
        <v>3000</v>
      </c>
      <c r="I24" s="70">
        <f t="shared" si="10"/>
        <v>0</v>
      </c>
      <c r="J24" s="71">
        <f t="shared" si="10"/>
        <v>5000</v>
      </c>
      <c r="K24" s="70">
        <f t="shared" si="10"/>
        <v>5000</v>
      </c>
      <c r="L24" s="70"/>
      <c r="M24" s="70"/>
      <c r="N24" s="70"/>
      <c r="O24" s="70"/>
      <c r="P24" s="70"/>
      <c r="Q24" s="70"/>
      <c r="R24" s="70"/>
      <c r="S24" s="70"/>
      <c r="T24" s="70">
        <f>SUM(T25)</f>
        <v>0</v>
      </c>
      <c r="U24" s="70"/>
      <c r="V24" s="70"/>
      <c r="W24" s="70"/>
      <c r="X24" s="70"/>
      <c r="Y24" s="70"/>
      <c r="Z24" s="75">
        <f t="shared" si="1"/>
        <v>5000</v>
      </c>
      <c r="AA24" s="70">
        <f>SUM(AA25)</f>
        <v>5000</v>
      </c>
      <c r="AB24" s="70">
        <f>SUM(AB25)</f>
        <v>0</v>
      </c>
    </row>
    <row r="25" spans="1:28" ht="16.5" hidden="1" customHeight="1" x14ac:dyDescent="0.2">
      <c r="A25" s="14" t="s">
        <v>289</v>
      </c>
      <c r="B25" s="15" t="s">
        <v>130</v>
      </c>
      <c r="C25" s="15" t="s">
        <v>147</v>
      </c>
      <c r="D25" s="72"/>
      <c r="E25" s="76">
        <v>1246.3</v>
      </c>
      <c r="F25" s="74"/>
      <c r="G25" s="75">
        <f>SUM(I25+H25)</f>
        <v>3000</v>
      </c>
      <c r="H25" s="74">
        <v>3000</v>
      </c>
      <c r="I25" s="74"/>
      <c r="J25" s="75">
        <f t="shared" si="5"/>
        <v>5000</v>
      </c>
      <c r="K25" s="74">
        <v>5000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5">
        <f t="shared" si="1"/>
        <v>5000</v>
      </c>
      <c r="AA25" s="74">
        <v>5000</v>
      </c>
      <c r="AB25" s="74"/>
    </row>
    <row r="26" spans="1:28" s="18" customFormat="1" ht="16.5" hidden="1" customHeight="1" x14ac:dyDescent="0.2">
      <c r="A26" s="16" t="s">
        <v>150</v>
      </c>
      <c r="B26" s="17" t="s">
        <v>130</v>
      </c>
      <c r="C26" s="17" t="s">
        <v>151</v>
      </c>
      <c r="D26" s="70">
        <f>SUM(D27+D28+D30+D31+D32+D33+D34+D35+D36+D37+D29)</f>
        <v>46890.6</v>
      </c>
      <c r="E26" s="70">
        <f>SUM(E27+E28+E29+E30+E31+E32+E33+E34+E35+E36+E37)</f>
        <v>51387.799999999996</v>
      </c>
      <c r="F26" s="70">
        <f>SUM(F27+F28+F29+F30+F31+F32+F33+F34+F35+F36+F37)</f>
        <v>0</v>
      </c>
      <c r="G26" s="75">
        <f>SUM(I26+H26)</f>
        <v>217242.9</v>
      </c>
      <c r="H26" s="70">
        <f>SUM(H27+H28+H30+H31+H32+H33+H34+H35+H36+H37+H38)</f>
        <v>202811.5</v>
      </c>
      <c r="I26" s="70">
        <f>SUM(I27+I28+I30+I31+I32+I33+I34+I35+I36+I37)</f>
        <v>14431.4</v>
      </c>
      <c r="J26" s="71">
        <f>SUM(J27+J28+J30+J31+J32+J33+J34+J35+J36+J37)</f>
        <v>70688.900000000009</v>
      </c>
      <c r="K26" s="70">
        <f>SUM(K27+K28+K30+K31+K32+K33+K34+K35+K36+K37)</f>
        <v>51421</v>
      </c>
      <c r="L26" s="70"/>
      <c r="M26" s="70"/>
      <c r="N26" s="70"/>
      <c r="O26" s="70"/>
      <c r="P26" s="70"/>
      <c r="Q26" s="70"/>
      <c r="R26" s="70"/>
      <c r="S26" s="70"/>
      <c r="T26" s="70">
        <f>SUM(T27+T28+T30+T31+T32+T33+T34+T35+T36+T37)</f>
        <v>19267.899999999998</v>
      </c>
      <c r="U26" s="70"/>
      <c r="V26" s="70"/>
      <c r="W26" s="70"/>
      <c r="X26" s="70"/>
      <c r="Y26" s="70"/>
      <c r="Z26" s="75">
        <f t="shared" si="1"/>
        <v>54328.899999999994</v>
      </c>
      <c r="AA26" s="70">
        <f>SUM(AA27+AA28+AA30+AA31+AA32+AA33+AA34+AA35+AA36+AA37)</f>
        <v>35061</v>
      </c>
      <c r="AB26" s="70">
        <f>SUM(AB27+AB28+AB30+AB31+AB32+AB33+AB34+AB35+AB36+AB37)</f>
        <v>19267.899999999998</v>
      </c>
    </row>
    <row r="27" spans="1:28" ht="16.5" hidden="1" customHeight="1" x14ac:dyDescent="0.2">
      <c r="A27" s="14" t="s">
        <v>290</v>
      </c>
      <c r="B27" s="15" t="s">
        <v>130</v>
      </c>
      <c r="C27" s="15" t="s">
        <v>151</v>
      </c>
      <c r="D27" s="72">
        <v>23000.2</v>
      </c>
      <c r="E27" s="76">
        <v>30129.8</v>
      </c>
      <c r="F27" s="74"/>
      <c r="G27" s="75">
        <f t="shared" si="4"/>
        <v>29503</v>
      </c>
      <c r="H27" s="74">
        <v>29503</v>
      </c>
      <c r="I27" s="74"/>
      <c r="J27" s="75">
        <f t="shared" si="5"/>
        <v>34307</v>
      </c>
      <c r="K27" s="74">
        <v>34307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5">
        <f t="shared" si="1"/>
        <v>33061</v>
      </c>
      <c r="AA27" s="74">
        <v>33061</v>
      </c>
      <c r="AB27" s="74"/>
    </row>
    <row r="28" spans="1:28" ht="25.5" hidden="1" x14ac:dyDescent="0.2">
      <c r="A28" s="14" t="s">
        <v>152</v>
      </c>
      <c r="B28" s="15" t="s">
        <v>130</v>
      </c>
      <c r="C28" s="15" t="s">
        <v>151</v>
      </c>
      <c r="D28" s="72">
        <v>2545.6999999999998</v>
      </c>
      <c r="E28" s="76">
        <v>2642.9</v>
      </c>
      <c r="F28" s="74"/>
      <c r="G28" s="75">
        <f t="shared" si="4"/>
        <v>1881</v>
      </c>
      <c r="H28" s="74">
        <v>1881</v>
      </c>
      <c r="I28" s="74"/>
      <c r="J28" s="75">
        <f t="shared" si="5"/>
        <v>15932</v>
      </c>
      <c r="K28" s="74">
        <v>15932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5">
        <f t="shared" si="1"/>
        <v>2000</v>
      </c>
      <c r="AA28" s="74">
        <v>2000</v>
      </c>
      <c r="AB28" s="74"/>
    </row>
    <row r="29" spans="1:28" hidden="1" x14ac:dyDescent="0.2">
      <c r="A29" s="40" t="s">
        <v>102</v>
      </c>
      <c r="B29" s="15" t="s">
        <v>130</v>
      </c>
      <c r="C29" s="15" t="s">
        <v>151</v>
      </c>
      <c r="D29" s="72">
        <v>450</v>
      </c>
      <c r="E29" s="76">
        <v>1135.4000000000001</v>
      </c>
      <c r="F29" s="74"/>
      <c r="G29" s="75">
        <f t="shared" si="4"/>
        <v>0</v>
      </c>
      <c r="H29" s="74"/>
      <c r="I29" s="74"/>
      <c r="J29" s="75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5">
        <f t="shared" si="1"/>
        <v>0</v>
      </c>
      <c r="AA29" s="74"/>
      <c r="AB29" s="74"/>
    </row>
    <row r="30" spans="1:28" ht="18" hidden="1" customHeight="1" x14ac:dyDescent="0.2">
      <c r="A30" s="14" t="s">
        <v>153</v>
      </c>
      <c r="B30" s="15" t="s">
        <v>130</v>
      </c>
      <c r="C30" s="15" t="s">
        <v>151</v>
      </c>
      <c r="D30" s="72">
        <v>7514.7</v>
      </c>
      <c r="E30" s="72">
        <v>2872</v>
      </c>
      <c r="F30" s="74"/>
      <c r="G30" s="75">
        <f t="shared" si="4"/>
        <v>0</v>
      </c>
      <c r="H30" s="74"/>
      <c r="I30" s="74"/>
      <c r="J30" s="75">
        <f t="shared" si="5"/>
        <v>1182</v>
      </c>
      <c r="K30" s="74">
        <v>1182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>
        <f t="shared" si="1"/>
        <v>0</v>
      </c>
      <c r="AA30" s="74"/>
      <c r="AB30" s="74"/>
    </row>
    <row r="31" spans="1:28" ht="39.75" hidden="1" customHeight="1" x14ac:dyDescent="0.2">
      <c r="A31" s="14" t="s">
        <v>291</v>
      </c>
      <c r="B31" s="15" t="s">
        <v>130</v>
      </c>
      <c r="C31" s="15" t="s">
        <v>151</v>
      </c>
      <c r="D31" s="72">
        <v>6672</v>
      </c>
      <c r="E31" s="76">
        <v>6376.3</v>
      </c>
      <c r="F31" s="74"/>
      <c r="G31" s="75">
        <f t="shared" si="4"/>
        <v>6176.3</v>
      </c>
      <c r="H31" s="74"/>
      <c r="I31" s="74">
        <v>6176.3</v>
      </c>
      <c r="J31" s="75">
        <f t="shared" si="5"/>
        <v>7090.6</v>
      </c>
      <c r="K31" s="74"/>
      <c r="L31" s="74"/>
      <c r="M31" s="74"/>
      <c r="N31" s="74"/>
      <c r="O31" s="74"/>
      <c r="P31" s="74"/>
      <c r="Q31" s="74"/>
      <c r="R31" s="74"/>
      <c r="S31" s="74"/>
      <c r="T31" s="74">
        <v>7090.6</v>
      </c>
      <c r="U31" s="74"/>
      <c r="V31" s="74"/>
      <c r="W31" s="74"/>
      <c r="X31" s="74"/>
      <c r="Y31" s="74"/>
      <c r="Z31" s="75">
        <f t="shared" si="1"/>
        <v>7090.6</v>
      </c>
      <c r="AA31" s="74"/>
      <c r="AB31" s="74">
        <v>7090.6</v>
      </c>
    </row>
    <row r="32" spans="1:28" ht="25.5" hidden="1" x14ac:dyDescent="0.2">
      <c r="A32" s="14" t="s">
        <v>292</v>
      </c>
      <c r="B32" s="15" t="s">
        <v>130</v>
      </c>
      <c r="C32" s="15" t="s">
        <v>151</v>
      </c>
      <c r="D32" s="72">
        <v>4198</v>
      </c>
      <c r="E32" s="76">
        <v>5164.8</v>
      </c>
      <c r="F32" s="74"/>
      <c r="G32" s="75">
        <f t="shared" si="4"/>
        <v>5164.8</v>
      </c>
      <c r="H32" s="74"/>
      <c r="I32" s="74">
        <v>5164.8</v>
      </c>
      <c r="J32" s="75">
        <f t="shared" si="5"/>
        <v>7718.5</v>
      </c>
      <c r="K32" s="74"/>
      <c r="L32" s="74"/>
      <c r="M32" s="74"/>
      <c r="N32" s="74"/>
      <c r="O32" s="74"/>
      <c r="P32" s="74"/>
      <c r="Q32" s="74"/>
      <c r="R32" s="74"/>
      <c r="S32" s="74"/>
      <c r="T32" s="74">
        <v>7718.5</v>
      </c>
      <c r="U32" s="74"/>
      <c r="V32" s="74"/>
      <c r="W32" s="74"/>
      <c r="X32" s="74"/>
      <c r="Y32" s="74"/>
      <c r="Z32" s="75">
        <f t="shared" si="1"/>
        <v>7718.5</v>
      </c>
      <c r="AA32" s="74"/>
      <c r="AB32" s="74">
        <v>7718.5</v>
      </c>
    </row>
    <row r="33" spans="1:28" ht="25.5" hidden="1" x14ac:dyDescent="0.2">
      <c r="A33" s="14" t="s">
        <v>293</v>
      </c>
      <c r="B33" s="15" t="s">
        <v>130</v>
      </c>
      <c r="C33" s="15" t="s">
        <v>151</v>
      </c>
      <c r="D33" s="72">
        <v>2312.8000000000002</v>
      </c>
      <c r="E33" s="76">
        <v>2293.1999999999998</v>
      </c>
      <c r="F33" s="74"/>
      <c r="G33" s="75">
        <f t="shared" si="4"/>
        <v>2293.1999999999998</v>
      </c>
      <c r="H33" s="74"/>
      <c r="I33" s="74">
        <v>2293.1999999999998</v>
      </c>
      <c r="J33" s="75">
        <f t="shared" si="5"/>
        <v>3427</v>
      </c>
      <c r="K33" s="74"/>
      <c r="L33" s="74"/>
      <c r="M33" s="74"/>
      <c r="N33" s="74"/>
      <c r="O33" s="74"/>
      <c r="P33" s="74"/>
      <c r="Q33" s="74"/>
      <c r="R33" s="74"/>
      <c r="S33" s="74"/>
      <c r="T33" s="74">
        <v>3427</v>
      </c>
      <c r="U33" s="74"/>
      <c r="V33" s="74"/>
      <c r="W33" s="74"/>
      <c r="X33" s="74"/>
      <c r="Y33" s="74"/>
      <c r="Z33" s="75">
        <f t="shared" si="1"/>
        <v>3427</v>
      </c>
      <c r="AA33" s="74"/>
      <c r="AB33" s="74">
        <v>3427</v>
      </c>
    </row>
    <row r="34" spans="1:28" ht="25.5" hidden="1" x14ac:dyDescent="0.2">
      <c r="A34" s="14" t="s">
        <v>294</v>
      </c>
      <c r="B34" s="15" t="s">
        <v>130</v>
      </c>
      <c r="C34" s="15" t="s">
        <v>151</v>
      </c>
      <c r="D34" s="72">
        <v>9.5</v>
      </c>
      <c r="E34" s="76"/>
      <c r="F34" s="74"/>
      <c r="G34" s="75">
        <f t="shared" si="4"/>
        <v>18</v>
      </c>
      <c r="H34" s="74"/>
      <c r="I34" s="74">
        <v>18</v>
      </c>
      <c r="J34" s="75">
        <f t="shared" si="5"/>
        <v>0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5">
        <f t="shared" si="1"/>
        <v>0</v>
      </c>
      <c r="AA34" s="74"/>
      <c r="AB34" s="74"/>
    </row>
    <row r="35" spans="1:28" ht="25.5" hidden="1" x14ac:dyDescent="0.2">
      <c r="A35" s="14" t="s">
        <v>295</v>
      </c>
      <c r="B35" s="15" t="s">
        <v>130</v>
      </c>
      <c r="C35" s="15" t="s">
        <v>151</v>
      </c>
      <c r="D35" s="72">
        <v>187.7</v>
      </c>
      <c r="E35" s="76"/>
      <c r="F35" s="74"/>
      <c r="G35" s="75">
        <f t="shared" si="4"/>
        <v>0</v>
      </c>
      <c r="H35" s="74"/>
      <c r="I35" s="74"/>
      <c r="J35" s="75">
        <f t="shared" si="5"/>
        <v>0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5">
        <f t="shared" si="1"/>
        <v>0</v>
      </c>
      <c r="AA35" s="74"/>
      <c r="AB35" s="74"/>
    </row>
    <row r="36" spans="1:28" ht="42.75" hidden="1" customHeight="1" x14ac:dyDescent="0.2">
      <c r="A36" s="14" t="s">
        <v>296</v>
      </c>
      <c r="B36" s="15" t="s">
        <v>130</v>
      </c>
      <c r="C36" s="15" t="s">
        <v>151</v>
      </c>
      <c r="D36" s="72"/>
      <c r="E36" s="76">
        <v>684.7</v>
      </c>
      <c r="F36" s="74"/>
      <c r="G36" s="75">
        <f t="shared" si="4"/>
        <v>684.7</v>
      </c>
      <c r="H36" s="74"/>
      <c r="I36" s="74">
        <v>684.7</v>
      </c>
      <c r="J36" s="75">
        <f t="shared" si="5"/>
        <v>930.7</v>
      </c>
      <c r="K36" s="74"/>
      <c r="L36" s="74"/>
      <c r="M36" s="74"/>
      <c r="N36" s="74"/>
      <c r="O36" s="74"/>
      <c r="P36" s="74"/>
      <c r="Q36" s="74"/>
      <c r="R36" s="74"/>
      <c r="S36" s="74"/>
      <c r="T36" s="74">
        <v>930.7</v>
      </c>
      <c r="U36" s="74"/>
      <c r="V36" s="74"/>
      <c r="W36" s="74"/>
      <c r="X36" s="74"/>
      <c r="Y36" s="74"/>
      <c r="Z36" s="75">
        <f t="shared" si="1"/>
        <v>930.7</v>
      </c>
      <c r="AA36" s="74"/>
      <c r="AB36" s="74">
        <v>930.7</v>
      </c>
    </row>
    <row r="37" spans="1:28" ht="38.25" hidden="1" x14ac:dyDescent="0.2">
      <c r="A37" s="14" t="s">
        <v>297</v>
      </c>
      <c r="B37" s="15" t="s">
        <v>130</v>
      </c>
      <c r="C37" s="15" t="s">
        <v>151</v>
      </c>
      <c r="D37" s="72"/>
      <c r="E37" s="73">
        <v>88.7</v>
      </c>
      <c r="F37" s="74"/>
      <c r="G37" s="75">
        <f t="shared" si="4"/>
        <v>94.4</v>
      </c>
      <c r="H37" s="74"/>
      <c r="I37" s="74">
        <v>94.4</v>
      </c>
      <c r="J37" s="75">
        <f t="shared" si="5"/>
        <v>101.1</v>
      </c>
      <c r="K37" s="74"/>
      <c r="L37" s="74"/>
      <c r="M37" s="74"/>
      <c r="N37" s="74"/>
      <c r="O37" s="74"/>
      <c r="P37" s="74"/>
      <c r="Q37" s="74"/>
      <c r="R37" s="74"/>
      <c r="S37" s="74"/>
      <c r="T37" s="74">
        <v>101.1</v>
      </c>
      <c r="U37" s="74"/>
      <c r="V37" s="74"/>
      <c r="W37" s="74"/>
      <c r="X37" s="74"/>
      <c r="Y37" s="74"/>
      <c r="Z37" s="75">
        <f t="shared" si="1"/>
        <v>101.1</v>
      </c>
      <c r="AA37" s="74"/>
      <c r="AB37" s="74">
        <v>101.1</v>
      </c>
    </row>
    <row r="38" spans="1:28" hidden="1" x14ac:dyDescent="0.2">
      <c r="A38" s="40" t="s">
        <v>72</v>
      </c>
      <c r="B38" s="43" t="s">
        <v>130</v>
      </c>
      <c r="C38" s="43" t="s">
        <v>151</v>
      </c>
      <c r="D38" s="72"/>
      <c r="E38" s="73"/>
      <c r="F38" s="74"/>
      <c r="G38" s="75">
        <f t="shared" si="4"/>
        <v>171427.5</v>
      </c>
      <c r="H38" s="74">
        <v>171427.5</v>
      </c>
      <c r="I38" s="74"/>
      <c r="J38" s="75">
        <f t="shared" si="5"/>
        <v>0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5">
        <f t="shared" si="1"/>
        <v>0</v>
      </c>
      <c r="AA38" s="74"/>
      <c r="AB38" s="74"/>
    </row>
    <row r="39" spans="1:28" s="130" customFormat="1" ht="24.75" hidden="1" customHeight="1" x14ac:dyDescent="0.2">
      <c r="A39" s="127" t="s">
        <v>154</v>
      </c>
      <c r="B39" s="128" t="s">
        <v>134</v>
      </c>
      <c r="C39" s="128" t="s">
        <v>131</v>
      </c>
      <c r="D39" s="129">
        <f t="shared" ref="D39:O39" si="11">SUM(D40+D53+D58)</f>
        <v>136917.9</v>
      </c>
      <c r="E39" s="131">
        <f t="shared" si="11"/>
        <v>154376.4</v>
      </c>
      <c r="F39" s="131">
        <f t="shared" si="11"/>
        <v>0</v>
      </c>
      <c r="G39" s="131">
        <f t="shared" si="11"/>
        <v>12336</v>
      </c>
      <c r="H39" s="131">
        <f t="shared" si="11"/>
        <v>12336</v>
      </c>
      <c r="I39" s="131">
        <f t="shared" si="11"/>
        <v>0</v>
      </c>
      <c r="J39" s="131">
        <f t="shared" si="11"/>
        <v>18629.2</v>
      </c>
      <c r="K39" s="131">
        <f t="shared" si="11"/>
        <v>18629.2</v>
      </c>
      <c r="L39" s="131">
        <f t="shared" si="11"/>
        <v>105</v>
      </c>
      <c r="M39" s="131">
        <f t="shared" si="11"/>
        <v>0</v>
      </c>
      <c r="N39" s="131">
        <f t="shared" si="11"/>
        <v>0</v>
      </c>
      <c r="O39" s="131">
        <f t="shared" si="11"/>
        <v>0</v>
      </c>
      <c r="P39" s="131"/>
      <c r="Q39" s="131"/>
      <c r="R39" s="131">
        <f>SUM(R40+R53+R58)</f>
        <v>0</v>
      </c>
      <c r="S39" s="131"/>
      <c r="T39" s="131">
        <f>SUM(T40+T53+T58)</f>
        <v>0</v>
      </c>
      <c r="U39" s="131"/>
      <c r="V39" s="131"/>
      <c r="W39" s="131"/>
      <c r="X39" s="131"/>
      <c r="Y39" s="131"/>
      <c r="Z39" s="75">
        <f t="shared" si="1"/>
        <v>9405.2000000000007</v>
      </c>
      <c r="AA39" s="131">
        <f>SUM(AA40+AA53+AA58)</f>
        <v>9405.2000000000007</v>
      </c>
      <c r="AB39" s="131">
        <f>SUM(AB40+AB53+AB58)</f>
        <v>0</v>
      </c>
    </row>
    <row r="40" spans="1:28" s="18" customFormat="1" ht="18" hidden="1" customHeight="1" x14ac:dyDescent="0.2">
      <c r="A40" s="16" t="s">
        <v>298</v>
      </c>
      <c r="B40" s="17" t="s">
        <v>134</v>
      </c>
      <c r="C40" s="17" t="s">
        <v>132</v>
      </c>
      <c r="D40" s="70">
        <f>SUM(D41+D42+D52)</f>
        <v>128085.6</v>
      </c>
      <c r="E40" s="70">
        <f t="shared" ref="E40:AB40" si="12">SUM(E41+E42+E52)</f>
        <v>145277.19999999998</v>
      </c>
      <c r="F40" s="70">
        <f t="shared" si="12"/>
        <v>0</v>
      </c>
      <c r="G40" s="71">
        <f t="shared" si="12"/>
        <v>4138</v>
      </c>
      <c r="H40" s="70">
        <f t="shared" si="12"/>
        <v>4138</v>
      </c>
      <c r="I40" s="70">
        <f t="shared" si="12"/>
        <v>0</v>
      </c>
      <c r="J40" s="71">
        <f t="shared" si="12"/>
        <v>4138</v>
      </c>
      <c r="K40" s="70">
        <f t="shared" si="12"/>
        <v>4138</v>
      </c>
      <c r="L40" s="70">
        <f t="shared" si="12"/>
        <v>0</v>
      </c>
      <c r="M40" s="70">
        <f t="shared" si="12"/>
        <v>0</v>
      </c>
      <c r="N40" s="70">
        <f t="shared" si="12"/>
        <v>0</v>
      </c>
      <c r="O40" s="70">
        <f t="shared" si="12"/>
        <v>0</v>
      </c>
      <c r="P40" s="70"/>
      <c r="Q40" s="70"/>
      <c r="R40" s="70">
        <f t="shared" si="12"/>
        <v>0</v>
      </c>
      <c r="S40" s="70"/>
      <c r="T40" s="70">
        <f t="shared" si="12"/>
        <v>0</v>
      </c>
      <c r="U40" s="70"/>
      <c r="V40" s="70"/>
      <c r="W40" s="70"/>
      <c r="X40" s="70"/>
      <c r="Y40" s="70"/>
      <c r="Z40" s="75">
        <f t="shared" si="1"/>
        <v>500</v>
      </c>
      <c r="AA40" s="70">
        <f t="shared" si="12"/>
        <v>500</v>
      </c>
      <c r="AB40" s="70">
        <f t="shared" si="12"/>
        <v>0</v>
      </c>
    </row>
    <row r="41" spans="1:28" hidden="1" x14ac:dyDescent="0.2">
      <c r="A41" s="14" t="s">
        <v>155</v>
      </c>
      <c r="B41" s="15" t="s">
        <v>134</v>
      </c>
      <c r="C41" s="15" t="s">
        <v>132</v>
      </c>
      <c r="D41" s="72">
        <v>128085.6</v>
      </c>
      <c r="E41" s="72">
        <v>140380.4</v>
      </c>
      <c r="F41" s="74"/>
      <c r="G41" s="75">
        <f t="shared" ref="G41:G59" si="13">SUM(I41+H41)</f>
        <v>0</v>
      </c>
      <c r="H41" s="74"/>
      <c r="I41" s="74"/>
      <c r="J41" s="75">
        <f t="shared" si="5"/>
        <v>0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5">
        <f t="shared" si="1"/>
        <v>0</v>
      </c>
      <c r="AA41" s="74"/>
      <c r="AB41" s="74"/>
    </row>
    <row r="42" spans="1:28" ht="51" hidden="1" collapsed="1" x14ac:dyDescent="0.2">
      <c r="A42" s="14" t="s">
        <v>156</v>
      </c>
      <c r="B42" s="15" t="s">
        <v>134</v>
      </c>
      <c r="C42" s="15" t="s">
        <v>132</v>
      </c>
      <c r="D42" s="72"/>
      <c r="E42" s="73">
        <f>SUM(E43:E51)</f>
        <v>3982</v>
      </c>
      <c r="F42" s="74"/>
      <c r="G42" s="75">
        <f t="shared" si="13"/>
        <v>4128</v>
      </c>
      <c r="H42" s="74">
        <v>4128</v>
      </c>
      <c r="I42" s="74"/>
      <c r="J42" s="75">
        <f t="shared" si="5"/>
        <v>4128</v>
      </c>
      <c r="K42" s="74">
        <v>4128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>
        <f t="shared" si="1"/>
        <v>500</v>
      </c>
      <c r="AA42" s="74">
        <v>500</v>
      </c>
      <c r="AB42" s="74"/>
    </row>
    <row r="43" spans="1:28" hidden="1" outlineLevel="1" x14ac:dyDescent="0.2">
      <c r="A43" s="14" t="s">
        <v>157</v>
      </c>
      <c r="B43" s="15" t="s">
        <v>134</v>
      </c>
      <c r="C43" s="15" t="s">
        <v>132</v>
      </c>
      <c r="D43" s="72"/>
      <c r="E43" s="73">
        <v>848</v>
      </c>
      <c r="F43" s="74"/>
      <c r="G43" s="75">
        <f t="shared" si="13"/>
        <v>0</v>
      </c>
      <c r="H43" s="74"/>
      <c r="I43" s="74"/>
      <c r="J43" s="75">
        <f t="shared" si="5"/>
        <v>0</v>
      </c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>
        <f t="shared" si="1"/>
        <v>0</v>
      </c>
      <c r="AA43" s="74"/>
      <c r="AB43" s="74"/>
    </row>
    <row r="44" spans="1:28" hidden="1" outlineLevel="1" x14ac:dyDescent="0.2">
      <c r="A44" s="14" t="s">
        <v>158</v>
      </c>
      <c r="B44" s="15" t="s">
        <v>134</v>
      </c>
      <c r="C44" s="15" t="s">
        <v>132</v>
      </c>
      <c r="D44" s="72"/>
      <c r="E44" s="73">
        <v>245</v>
      </c>
      <c r="F44" s="74"/>
      <c r="G44" s="75">
        <f t="shared" si="13"/>
        <v>0</v>
      </c>
      <c r="H44" s="74"/>
      <c r="I44" s="74"/>
      <c r="J44" s="75">
        <f t="shared" si="5"/>
        <v>0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5">
        <f t="shared" si="1"/>
        <v>0</v>
      </c>
      <c r="AA44" s="74"/>
      <c r="AB44" s="74"/>
    </row>
    <row r="45" spans="1:28" hidden="1" outlineLevel="1" x14ac:dyDescent="0.2">
      <c r="A45" s="14" t="s">
        <v>159</v>
      </c>
      <c r="B45" s="15" t="s">
        <v>134</v>
      </c>
      <c r="C45" s="15" t="s">
        <v>132</v>
      </c>
      <c r="D45" s="72"/>
      <c r="E45" s="73">
        <v>179</v>
      </c>
      <c r="F45" s="74"/>
      <c r="G45" s="75">
        <f t="shared" si="13"/>
        <v>0</v>
      </c>
      <c r="H45" s="74"/>
      <c r="I45" s="74"/>
      <c r="J45" s="75">
        <f t="shared" si="5"/>
        <v>0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>
        <f t="shared" si="1"/>
        <v>0</v>
      </c>
      <c r="AA45" s="74"/>
      <c r="AB45" s="74"/>
    </row>
    <row r="46" spans="1:28" hidden="1" outlineLevel="1" x14ac:dyDescent="0.2">
      <c r="A46" s="14" t="s">
        <v>160</v>
      </c>
      <c r="B46" s="15" t="s">
        <v>134</v>
      </c>
      <c r="C46" s="15" t="s">
        <v>132</v>
      </c>
      <c r="D46" s="72"/>
      <c r="E46" s="73">
        <v>130</v>
      </c>
      <c r="F46" s="74"/>
      <c r="G46" s="75">
        <f t="shared" si="13"/>
        <v>0</v>
      </c>
      <c r="H46" s="74"/>
      <c r="I46" s="74"/>
      <c r="J46" s="75">
        <f t="shared" si="5"/>
        <v>0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>
        <f t="shared" si="1"/>
        <v>0</v>
      </c>
      <c r="AA46" s="74"/>
      <c r="AB46" s="74"/>
    </row>
    <row r="47" spans="1:28" ht="25.5" hidden="1" outlineLevel="1" x14ac:dyDescent="0.2">
      <c r="A47" s="14" t="s">
        <v>161</v>
      </c>
      <c r="B47" s="15" t="s">
        <v>134</v>
      </c>
      <c r="C47" s="15" t="s">
        <v>132</v>
      </c>
      <c r="D47" s="72"/>
      <c r="E47" s="73">
        <v>55</v>
      </c>
      <c r="F47" s="74"/>
      <c r="G47" s="75">
        <f t="shared" si="13"/>
        <v>0</v>
      </c>
      <c r="H47" s="74"/>
      <c r="I47" s="74"/>
      <c r="J47" s="75">
        <f t="shared" si="5"/>
        <v>0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>
        <f t="shared" si="1"/>
        <v>0</v>
      </c>
      <c r="AA47" s="74"/>
      <c r="AB47" s="74"/>
    </row>
    <row r="48" spans="1:28" hidden="1" outlineLevel="1" x14ac:dyDescent="0.2">
      <c r="A48" s="14" t="s">
        <v>162</v>
      </c>
      <c r="B48" s="15" t="s">
        <v>134</v>
      </c>
      <c r="C48" s="15" t="s">
        <v>132</v>
      </c>
      <c r="D48" s="72"/>
      <c r="E48" s="73">
        <v>15</v>
      </c>
      <c r="F48" s="74"/>
      <c r="G48" s="75">
        <f t="shared" si="13"/>
        <v>0</v>
      </c>
      <c r="H48" s="74"/>
      <c r="I48" s="74"/>
      <c r="J48" s="75">
        <f t="shared" si="5"/>
        <v>0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5">
        <f t="shared" si="1"/>
        <v>0</v>
      </c>
      <c r="AA48" s="74"/>
      <c r="AB48" s="74"/>
    </row>
    <row r="49" spans="1:28" hidden="1" outlineLevel="1" x14ac:dyDescent="0.2">
      <c r="A49" s="14" t="s">
        <v>163</v>
      </c>
      <c r="B49" s="15" t="s">
        <v>134</v>
      </c>
      <c r="C49" s="15" t="s">
        <v>132</v>
      </c>
      <c r="D49" s="72"/>
      <c r="E49" s="73">
        <v>10</v>
      </c>
      <c r="F49" s="74"/>
      <c r="G49" s="75">
        <f t="shared" si="13"/>
        <v>0</v>
      </c>
      <c r="H49" s="74"/>
      <c r="I49" s="74"/>
      <c r="J49" s="75">
        <f t="shared" si="5"/>
        <v>0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5">
        <f t="shared" si="1"/>
        <v>0</v>
      </c>
      <c r="AA49" s="74"/>
      <c r="AB49" s="74"/>
    </row>
    <row r="50" spans="1:28" hidden="1" outlineLevel="1" x14ac:dyDescent="0.2">
      <c r="A50" s="14" t="s">
        <v>164</v>
      </c>
      <c r="B50" s="15" t="s">
        <v>134</v>
      </c>
      <c r="C50" s="15" t="s">
        <v>132</v>
      </c>
      <c r="D50" s="72"/>
      <c r="E50" s="73">
        <v>100</v>
      </c>
      <c r="F50" s="74"/>
      <c r="G50" s="75">
        <f t="shared" si="13"/>
        <v>0</v>
      </c>
      <c r="H50" s="74"/>
      <c r="I50" s="74"/>
      <c r="J50" s="75">
        <f t="shared" si="5"/>
        <v>0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5">
        <f t="shared" si="1"/>
        <v>0</v>
      </c>
      <c r="AA50" s="74"/>
      <c r="AB50" s="74"/>
    </row>
    <row r="51" spans="1:28" hidden="1" outlineLevel="1" x14ac:dyDescent="0.2">
      <c r="A51" s="14" t="s">
        <v>165</v>
      </c>
      <c r="B51" s="15" t="s">
        <v>134</v>
      </c>
      <c r="C51" s="15" t="s">
        <v>132</v>
      </c>
      <c r="D51" s="72"/>
      <c r="E51" s="73">
        <v>2400</v>
      </c>
      <c r="F51" s="74"/>
      <c r="G51" s="75">
        <f t="shared" si="13"/>
        <v>0</v>
      </c>
      <c r="H51" s="74"/>
      <c r="I51" s="74"/>
      <c r="J51" s="75">
        <f t="shared" si="5"/>
        <v>0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5">
        <f t="shared" si="1"/>
        <v>0</v>
      </c>
      <c r="AA51" s="74"/>
      <c r="AB51" s="74"/>
    </row>
    <row r="52" spans="1:28" ht="38.25" hidden="1" collapsed="1" x14ac:dyDescent="0.2">
      <c r="A52" s="14" t="s">
        <v>166</v>
      </c>
      <c r="B52" s="15" t="s">
        <v>134</v>
      </c>
      <c r="C52" s="15" t="s">
        <v>132</v>
      </c>
      <c r="D52" s="72"/>
      <c r="E52" s="73">
        <v>914.8</v>
      </c>
      <c r="F52" s="74"/>
      <c r="G52" s="75">
        <f t="shared" si="13"/>
        <v>10</v>
      </c>
      <c r="H52" s="74">
        <v>10</v>
      </c>
      <c r="I52" s="74"/>
      <c r="J52" s="75">
        <f t="shared" si="5"/>
        <v>10</v>
      </c>
      <c r="K52" s="74">
        <v>10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5">
        <f t="shared" si="1"/>
        <v>0</v>
      </c>
      <c r="AA52" s="74"/>
      <c r="AB52" s="74"/>
    </row>
    <row r="53" spans="1:28" s="19" customFormat="1" ht="28.5" hidden="1" customHeight="1" x14ac:dyDescent="0.2">
      <c r="A53" s="16" t="s">
        <v>167</v>
      </c>
      <c r="B53" s="17" t="s">
        <v>134</v>
      </c>
      <c r="C53" s="17" t="s">
        <v>168</v>
      </c>
      <c r="D53" s="70">
        <f>SUM(D54+D55+D56+D57)</f>
        <v>8832.2999999999993</v>
      </c>
      <c r="E53" s="70">
        <f>SUM(E54+E55+E56+E57)</f>
        <v>9009.1999999999989</v>
      </c>
      <c r="F53" s="70">
        <f>SUM(F54+F55+F56+F57)</f>
        <v>0</v>
      </c>
      <c r="G53" s="71">
        <f>SUM(G54+G55+G56+G57)</f>
        <v>8198</v>
      </c>
      <c r="H53" s="70">
        <f>SUM(H54+H55+H56+H57)</f>
        <v>8198</v>
      </c>
      <c r="I53" s="70">
        <f>I54+I55+I56+I57</f>
        <v>0</v>
      </c>
      <c r="J53" s="71">
        <f>SUM(J54+J55+J56+J57)</f>
        <v>14491.2</v>
      </c>
      <c r="K53" s="70">
        <f>SUM(K54+K55+K56+K57)</f>
        <v>14491.2</v>
      </c>
      <c r="L53" s="70">
        <f t="shared" ref="L53:R53" si="14">SUM(L54+L55+L56+L57)</f>
        <v>105</v>
      </c>
      <c r="M53" s="70">
        <f t="shared" si="14"/>
        <v>0</v>
      </c>
      <c r="N53" s="70">
        <f t="shared" si="14"/>
        <v>0</v>
      </c>
      <c r="O53" s="70">
        <f t="shared" si="14"/>
        <v>0</v>
      </c>
      <c r="P53" s="70">
        <f t="shared" si="14"/>
        <v>0</v>
      </c>
      <c r="Q53" s="70">
        <f t="shared" si="14"/>
        <v>0</v>
      </c>
      <c r="R53" s="70">
        <f t="shared" si="14"/>
        <v>0</v>
      </c>
      <c r="S53" s="70"/>
      <c r="T53" s="70">
        <f>SUM(T54+T55+T56+T57)</f>
        <v>0</v>
      </c>
      <c r="U53" s="70"/>
      <c r="V53" s="70"/>
      <c r="W53" s="70"/>
      <c r="X53" s="70"/>
      <c r="Y53" s="70"/>
      <c r="Z53" s="75">
        <f t="shared" si="1"/>
        <v>8905.2000000000007</v>
      </c>
      <c r="AA53" s="70">
        <f>SUM(AA54+AA55+AA56+AA57)</f>
        <v>8905.2000000000007</v>
      </c>
      <c r="AB53" s="70">
        <f>SUM(AB54+AB55+AB56+AB57)</f>
        <v>0</v>
      </c>
    </row>
    <row r="54" spans="1:28" ht="25.5" hidden="1" x14ac:dyDescent="0.2">
      <c r="A54" s="14" t="s">
        <v>299</v>
      </c>
      <c r="B54" s="15" t="s">
        <v>134</v>
      </c>
      <c r="C54" s="15" t="s">
        <v>168</v>
      </c>
      <c r="D54" s="72">
        <v>1615.8</v>
      </c>
      <c r="E54" s="73">
        <v>1236.8</v>
      </c>
      <c r="F54" s="74"/>
      <c r="G54" s="75">
        <f t="shared" si="13"/>
        <v>723</v>
      </c>
      <c r="H54" s="74">
        <v>723</v>
      </c>
      <c r="I54" s="74"/>
      <c r="J54" s="75">
        <f t="shared" si="5"/>
        <v>2655</v>
      </c>
      <c r="K54" s="74">
        <v>2655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5">
        <f t="shared" si="1"/>
        <v>800</v>
      </c>
      <c r="AA54" s="74">
        <v>800</v>
      </c>
      <c r="AB54" s="74"/>
    </row>
    <row r="55" spans="1:28" ht="27.75" hidden="1" customHeight="1" x14ac:dyDescent="0.2">
      <c r="A55" s="14" t="s">
        <v>300</v>
      </c>
      <c r="B55" s="15" t="s">
        <v>134</v>
      </c>
      <c r="C55" s="15" t="s">
        <v>168</v>
      </c>
      <c r="D55" s="72">
        <v>7216.5</v>
      </c>
      <c r="E55" s="73">
        <v>7772.4</v>
      </c>
      <c r="F55" s="74"/>
      <c r="G55" s="75">
        <f t="shared" si="13"/>
        <v>7475</v>
      </c>
      <c r="H55" s="74">
        <v>7475</v>
      </c>
      <c r="I55" s="74"/>
      <c r="J55" s="75">
        <f t="shared" si="5"/>
        <v>7440.2</v>
      </c>
      <c r="K55" s="74">
        <v>7440.2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5">
        <f t="shared" si="1"/>
        <v>7440.2</v>
      </c>
      <c r="AA55" s="74">
        <v>7440.2</v>
      </c>
      <c r="AB55" s="74"/>
    </row>
    <row r="56" spans="1:28" ht="19.5" hidden="1" customHeight="1" x14ac:dyDescent="0.2">
      <c r="A56" s="40" t="s">
        <v>23</v>
      </c>
      <c r="B56" s="43" t="s">
        <v>134</v>
      </c>
      <c r="C56" s="43" t="s">
        <v>168</v>
      </c>
      <c r="D56" s="72"/>
      <c r="E56" s="73"/>
      <c r="F56" s="74"/>
      <c r="G56" s="75">
        <f t="shared" si="13"/>
        <v>0</v>
      </c>
      <c r="H56" s="74"/>
      <c r="I56" s="74"/>
      <c r="J56" s="75">
        <f>SUM(K56+T56)</f>
        <v>4130</v>
      </c>
      <c r="K56" s="74">
        <v>4130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5">
        <f t="shared" si="1"/>
        <v>500</v>
      </c>
      <c r="AA56" s="74">
        <v>500</v>
      </c>
      <c r="AB56" s="74"/>
    </row>
    <row r="57" spans="1:28" s="48" customFormat="1" ht="19.5" hidden="1" customHeight="1" x14ac:dyDescent="0.2">
      <c r="A57" s="41" t="s">
        <v>425</v>
      </c>
      <c r="B57" s="47" t="s">
        <v>134</v>
      </c>
      <c r="C57" s="47" t="s">
        <v>168</v>
      </c>
      <c r="D57" s="80"/>
      <c r="E57" s="80"/>
      <c r="F57" s="80"/>
      <c r="G57" s="75">
        <f t="shared" si="13"/>
        <v>0</v>
      </c>
      <c r="H57" s="80">
        <v>0</v>
      </c>
      <c r="I57" s="80">
        <v>0</v>
      </c>
      <c r="J57" s="82">
        <f>SUM(K57+T57)</f>
        <v>266</v>
      </c>
      <c r="K57" s="74">
        <v>266</v>
      </c>
      <c r="L57" s="80">
        <v>105</v>
      </c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75">
        <f t="shared" si="1"/>
        <v>165</v>
      </c>
      <c r="AA57" s="80">
        <v>165</v>
      </c>
      <c r="AB57" s="80">
        <v>0</v>
      </c>
    </row>
    <row r="58" spans="1:28" s="18" customFormat="1" ht="25.5" hidden="1" x14ac:dyDescent="0.2">
      <c r="A58" s="16" t="s">
        <v>169</v>
      </c>
      <c r="B58" s="17" t="s">
        <v>134</v>
      </c>
      <c r="C58" s="17" t="s">
        <v>170</v>
      </c>
      <c r="D58" s="70">
        <f>SUM(D59)</f>
        <v>0</v>
      </c>
      <c r="E58" s="70">
        <f t="shared" ref="E58:AB58" si="15">SUM(E59)</f>
        <v>90</v>
      </c>
      <c r="F58" s="70">
        <f t="shared" si="15"/>
        <v>0</v>
      </c>
      <c r="G58" s="71">
        <f t="shared" si="15"/>
        <v>0</v>
      </c>
      <c r="H58" s="70">
        <f t="shared" si="15"/>
        <v>0</v>
      </c>
      <c r="I58" s="70">
        <f t="shared" si="15"/>
        <v>0</v>
      </c>
      <c r="J58" s="71">
        <f t="shared" si="15"/>
        <v>0</v>
      </c>
      <c r="K58" s="70">
        <f t="shared" si="15"/>
        <v>0</v>
      </c>
      <c r="L58" s="70">
        <f t="shared" si="15"/>
        <v>0</v>
      </c>
      <c r="M58" s="70">
        <f t="shared" si="15"/>
        <v>0</v>
      </c>
      <c r="N58" s="70">
        <f t="shared" si="15"/>
        <v>0</v>
      </c>
      <c r="O58" s="70">
        <f t="shared" si="15"/>
        <v>0</v>
      </c>
      <c r="P58" s="70">
        <f t="shared" si="15"/>
        <v>0</v>
      </c>
      <c r="Q58" s="70">
        <f t="shared" si="15"/>
        <v>0</v>
      </c>
      <c r="R58" s="70">
        <f t="shared" si="15"/>
        <v>0</v>
      </c>
      <c r="S58" s="70"/>
      <c r="T58" s="70">
        <f t="shared" si="15"/>
        <v>0</v>
      </c>
      <c r="U58" s="70"/>
      <c r="V58" s="70"/>
      <c r="W58" s="70"/>
      <c r="X58" s="70"/>
      <c r="Y58" s="70"/>
      <c r="Z58" s="75">
        <f t="shared" si="1"/>
        <v>0</v>
      </c>
      <c r="AA58" s="70">
        <f t="shared" si="15"/>
        <v>0</v>
      </c>
      <c r="AB58" s="70">
        <f t="shared" si="15"/>
        <v>0</v>
      </c>
    </row>
    <row r="59" spans="1:28" ht="38.25" hidden="1" x14ac:dyDescent="0.2">
      <c r="A59" s="14" t="s">
        <v>301</v>
      </c>
      <c r="B59" s="15" t="s">
        <v>134</v>
      </c>
      <c r="C59" s="15" t="s">
        <v>170</v>
      </c>
      <c r="D59" s="72"/>
      <c r="E59" s="73">
        <v>90</v>
      </c>
      <c r="F59" s="74"/>
      <c r="G59" s="75">
        <f t="shared" si="13"/>
        <v>0</v>
      </c>
      <c r="H59" s="74"/>
      <c r="I59" s="74"/>
      <c r="J59" s="75">
        <f t="shared" si="5"/>
        <v>0</v>
      </c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5">
        <f t="shared" si="1"/>
        <v>0</v>
      </c>
      <c r="AA59" s="74"/>
      <c r="AB59" s="74"/>
    </row>
    <row r="60" spans="1:28" s="130" customFormat="1" ht="17.25" hidden="1" customHeight="1" x14ac:dyDescent="0.2">
      <c r="A60" s="127" t="s">
        <v>171</v>
      </c>
      <c r="B60" s="128" t="s">
        <v>137</v>
      </c>
      <c r="C60" s="128" t="s">
        <v>131</v>
      </c>
      <c r="D60" s="129">
        <f t="shared" ref="D60:O60" si="16">SUM(D61+D95+D98+D100+D102+D116)</f>
        <v>56585.3</v>
      </c>
      <c r="E60" s="129">
        <f t="shared" si="16"/>
        <v>76228.5</v>
      </c>
      <c r="F60" s="129">
        <f t="shared" si="16"/>
        <v>0</v>
      </c>
      <c r="G60" s="129">
        <f t="shared" si="16"/>
        <v>72953.700000000012</v>
      </c>
      <c r="H60" s="129">
        <f>SUM(H61+H95+H98+H100+H102+H116)</f>
        <v>57515.6</v>
      </c>
      <c r="I60" s="129">
        <f t="shared" si="16"/>
        <v>15438.099999999999</v>
      </c>
      <c r="J60" s="129">
        <f t="shared" si="16"/>
        <v>154668.19999999998</v>
      </c>
      <c r="K60" s="129">
        <f t="shared" si="16"/>
        <v>91323.299999999988</v>
      </c>
      <c r="L60" s="129">
        <f t="shared" si="16"/>
        <v>0</v>
      </c>
      <c r="M60" s="129">
        <f t="shared" si="16"/>
        <v>0</v>
      </c>
      <c r="N60" s="129">
        <f t="shared" si="16"/>
        <v>0</v>
      </c>
      <c r="O60" s="129">
        <f t="shared" si="16"/>
        <v>0</v>
      </c>
      <c r="P60" s="129"/>
      <c r="Q60" s="129"/>
      <c r="R60" s="129">
        <f>SUM(R61+R95+R98+R100+R102+R116)</f>
        <v>0</v>
      </c>
      <c r="S60" s="129"/>
      <c r="T60" s="129">
        <f>SUM(T61+T95+T98+T100+T102+T116)</f>
        <v>63344.9</v>
      </c>
      <c r="U60" s="129"/>
      <c r="V60" s="129"/>
      <c r="W60" s="129"/>
      <c r="X60" s="129"/>
      <c r="Y60" s="129"/>
      <c r="Z60" s="75">
        <f t="shared" si="1"/>
        <v>128393.29999999999</v>
      </c>
      <c r="AA60" s="129">
        <f>SUM(AA61+AA95+AA98+AA100+AA102+AA116)</f>
        <v>65048.399999999994</v>
      </c>
      <c r="AB60" s="129">
        <f>SUM(AB61+AB95+AB98+AB100+AB102+AB116)</f>
        <v>63344.9</v>
      </c>
    </row>
    <row r="61" spans="1:28" s="18" customFormat="1" ht="17.25" hidden="1" customHeight="1" x14ac:dyDescent="0.2">
      <c r="A61" s="16" t="s">
        <v>172</v>
      </c>
      <c r="B61" s="17" t="s">
        <v>137</v>
      </c>
      <c r="C61" s="17" t="s">
        <v>130</v>
      </c>
      <c r="D61" s="70">
        <f>SUM(D62+D84+D94)</f>
        <v>2860.2</v>
      </c>
      <c r="E61" s="70">
        <f t="shared" ref="E61:K61" si="17">SUM(E62+E84)</f>
        <v>7893.1</v>
      </c>
      <c r="F61" s="70">
        <f t="shared" si="17"/>
        <v>0</v>
      </c>
      <c r="G61" s="71">
        <f t="shared" si="17"/>
        <v>0</v>
      </c>
      <c r="H61" s="70">
        <f t="shared" si="17"/>
        <v>0</v>
      </c>
      <c r="I61" s="70">
        <f t="shared" si="17"/>
        <v>0</v>
      </c>
      <c r="J61" s="71">
        <f t="shared" si="17"/>
        <v>0</v>
      </c>
      <c r="K61" s="70">
        <f t="shared" si="17"/>
        <v>0</v>
      </c>
      <c r="L61" s="70"/>
      <c r="M61" s="70"/>
      <c r="N61" s="70"/>
      <c r="O61" s="70"/>
      <c r="P61" s="70"/>
      <c r="Q61" s="70"/>
      <c r="R61" s="70"/>
      <c r="S61" s="70"/>
      <c r="T61" s="70">
        <f>SUM(T62+T84)</f>
        <v>0</v>
      </c>
      <c r="U61" s="70"/>
      <c r="V61" s="70"/>
      <c r="W61" s="70"/>
      <c r="X61" s="70"/>
      <c r="Y61" s="70"/>
      <c r="Z61" s="75">
        <f t="shared" si="1"/>
        <v>0</v>
      </c>
      <c r="AA61" s="70">
        <f>SUM(AA62+AA84)</f>
        <v>0</v>
      </c>
      <c r="AB61" s="70">
        <f>SUM(AB62+AB84)</f>
        <v>0</v>
      </c>
    </row>
    <row r="62" spans="1:28" s="18" customFormat="1" ht="37.5" hidden="1" customHeight="1" collapsed="1" x14ac:dyDescent="0.2">
      <c r="A62" s="22" t="s">
        <v>427</v>
      </c>
      <c r="B62" s="23" t="s">
        <v>137</v>
      </c>
      <c r="C62" s="23" t="s">
        <v>130</v>
      </c>
      <c r="D62" s="83">
        <f t="shared" ref="D62:K62" si="18">SUM(D63+D64+D65+D67+D68+D69+D70+D71+D72+D73+D74+D75+D76+D77+D78+D79+D80+D82+D83)</f>
        <v>2349.5</v>
      </c>
      <c r="E62" s="83">
        <f>SUM(E63+E64+E65+E66+E67+E68+E69+E70+E71+E72+E73+E74+E75+E76+E77+E78+E79+E80+E81+E82+E83)</f>
        <v>5394.4</v>
      </c>
      <c r="F62" s="83">
        <f t="shared" si="18"/>
        <v>0</v>
      </c>
      <c r="G62" s="84">
        <f t="shared" si="18"/>
        <v>0</v>
      </c>
      <c r="H62" s="83">
        <f t="shared" si="18"/>
        <v>0</v>
      </c>
      <c r="I62" s="83">
        <f t="shared" si="18"/>
        <v>0</v>
      </c>
      <c r="J62" s="84">
        <f t="shared" si="18"/>
        <v>0</v>
      </c>
      <c r="K62" s="83">
        <f t="shared" si="18"/>
        <v>0</v>
      </c>
      <c r="L62" s="83"/>
      <c r="M62" s="83"/>
      <c r="N62" s="83"/>
      <c r="O62" s="83"/>
      <c r="P62" s="83"/>
      <c r="Q62" s="83"/>
      <c r="R62" s="83"/>
      <c r="S62" s="83"/>
      <c r="T62" s="83">
        <f>SUM(T63+T64+T65+T67+T68+T69+T70+T71+T72+T73+T74+T75+T76+T77+T78+T79+T80+T82+T83)</f>
        <v>0</v>
      </c>
      <c r="U62" s="83"/>
      <c r="V62" s="83"/>
      <c r="W62" s="83"/>
      <c r="X62" s="83"/>
      <c r="Y62" s="83"/>
      <c r="Z62" s="75">
        <f t="shared" si="1"/>
        <v>0</v>
      </c>
      <c r="AA62" s="83">
        <f>SUM(AA63+AA64+AA65+AA67+AA68+AA69+AA70+AA71+AA72+AA73+AA74+AA75+AA76+AA77+AA78+AA79+AA80+AA82+AA83)</f>
        <v>0</v>
      </c>
      <c r="AB62" s="83">
        <f>SUM(AB63+AB64+AB65+AB67+AB68+AB69+AB70+AB71+AB72+AB73+AB74+AB75+AB76+AB77+AB78+AB79+AB80+AB82+AB83)</f>
        <v>0</v>
      </c>
    </row>
    <row r="63" spans="1:28" hidden="1" outlineLevel="1" x14ac:dyDescent="0.2">
      <c r="A63" s="14" t="s">
        <v>303</v>
      </c>
      <c r="B63" s="15" t="s">
        <v>137</v>
      </c>
      <c r="C63" s="15" t="s">
        <v>130</v>
      </c>
      <c r="D63" s="72"/>
      <c r="E63" s="72">
        <v>118.7</v>
      </c>
      <c r="F63" s="74"/>
      <c r="G63" s="75">
        <f t="shared" ref="G63:G122" si="19">SUM(I63+H63)</f>
        <v>0</v>
      </c>
      <c r="H63" s="74"/>
      <c r="I63" s="74"/>
      <c r="J63" s="75">
        <f t="shared" ref="J63:J124" si="20">SUM(K63+T63)</f>
        <v>0</v>
      </c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5">
        <f t="shared" si="1"/>
        <v>0</v>
      </c>
      <c r="AA63" s="74"/>
      <c r="AB63" s="74"/>
    </row>
    <row r="64" spans="1:28" hidden="1" outlineLevel="1" x14ac:dyDescent="0.2">
      <c r="A64" s="14" t="s">
        <v>304</v>
      </c>
      <c r="B64" s="15" t="s">
        <v>137</v>
      </c>
      <c r="C64" s="15" t="s">
        <v>130</v>
      </c>
      <c r="D64" s="72"/>
      <c r="E64" s="72">
        <v>88.5</v>
      </c>
      <c r="F64" s="74"/>
      <c r="G64" s="75">
        <f t="shared" si="19"/>
        <v>0</v>
      </c>
      <c r="H64" s="74"/>
      <c r="I64" s="74"/>
      <c r="J64" s="75">
        <f t="shared" si="20"/>
        <v>0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5">
        <f t="shared" si="1"/>
        <v>0</v>
      </c>
      <c r="AA64" s="74"/>
      <c r="AB64" s="74"/>
    </row>
    <row r="65" spans="1:28" hidden="1" outlineLevel="1" x14ac:dyDescent="0.2">
      <c r="A65" s="10" t="s">
        <v>305</v>
      </c>
      <c r="B65" s="15" t="s">
        <v>137</v>
      </c>
      <c r="C65" s="15" t="s">
        <v>130</v>
      </c>
      <c r="D65" s="72"/>
      <c r="E65" s="72">
        <v>217.4</v>
      </c>
      <c r="F65" s="74"/>
      <c r="G65" s="75">
        <f t="shared" si="19"/>
        <v>0</v>
      </c>
      <c r="H65" s="74"/>
      <c r="I65" s="74"/>
      <c r="J65" s="75">
        <f t="shared" si="20"/>
        <v>0</v>
      </c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5">
        <f t="shared" si="1"/>
        <v>0</v>
      </c>
      <c r="AA65" s="74"/>
      <c r="AB65" s="74"/>
    </row>
    <row r="66" spans="1:28" hidden="1" outlineLevel="1" x14ac:dyDescent="0.2">
      <c r="A66" s="14" t="s">
        <v>327</v>
      </c>
      <c r="B66" s="15" t="s">
        <v>137</v>
      </c>
      <c r="C66" s="15" t="s">
        <v>130</v>
      </c>
      <c r="D66" s="72"/>
      <c r="E66" s="72">
        <v>228.6</v>
      </c>
      <c r="F66" s="74"/>
      <c r="G66" s="75">
        <f t="shared" si="19"/>
        <v>0</v>
      </c>
      <c r="H66" s="74"/>
      <c r="I66" s="74"/>
      <c r="J66" s="75">
        <f t="shared" si="20"/>
        <v>0</v>
      </c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5">
        <f t="shared" si="1"/>
        <v>0</v>
      </c>
      <c r="AA66" s="74"/>
      <c r="AB66" s="74"/>
    </row>
    <row r="67" spans="1:28" hidden="1" outlineLevel="1" x14ac:dyDescent="0.2">
      <c r="A67" s="14" t="s">
        <v>328</v>
      </c>
      <c r="B67" s="15" t="s">
        <v>137</v>
      </c>
      <c r="C67" s="15" t="s">
        <v>130</v>
      </c>
      <c r="D67" s="72"/>
      <c r="E67" s="72">
        <v>252.7</v>
      </c>
      <c r="F67" s="74"/>
      <c r="G67" s="75">
        <f t="shared" si="19"/>
        <v>0</v>
      </c>
      <c r="H67" s="74"/>
      <c r="I67" s="74"/>
      <c r="J67" s="75">
        <f t="shared" si="20"/>
        <v>0</v>
      </c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>
        <f t="shared" si="1"/>
        <v>0</v>
      </c>
      <c r="AA67" s="74"/>
      <c r="AB67" s="74"/>
    </row>
    <row r="68" spans="1:28" hidden="1" outlineLevel="1" x14ac:dyDescent="0.2">
      <c r="A68" s="14" t="s">
        <v>329</v>
      </c>
      <c r="B68" s="15" t="s">
        <v>137</v>
      </c>
      <c r="C68" s="15" t="s">
        <v>130</v>
      </c>
      <c r="D68" s="72"/>
      <c r="E68" s="72">
        <v>421.8</v>
      </c>
      <c r="F68" s="74"/>
      <c r="G68" s="75">
        <f t="shared" si="19"/>
        <v>0</v>
      </c>
      <c r="H68" s="74"/>
      <c r="I68" s="74"/>
      <c r="J68" s="75">
        <f t="shared" si="20"/>
        <v>0</v>
      </c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5">
        <f t="shared" si="1"/>
        <v>0</v>
      </c>
      <c r="AA68" s="74"/>
      <c r="AB68" s="74"/>
    </row>
    <row r="69" spans="1:28" hidden="1" outlineLevel="1" x14ac:dyDescent="0.2">
      <c r="A69" s="14" t="s">
        <v>330</v>
      </c>
      <c r="B69" s="15" t="s">
        <v>137</v>
      </c>
      <c r="C69" s="15" t="s">
        <v>130</v>
      </c>
      <c r="D69" s="72"/>
      <c r="E69" s="72">
        <v>101</v>
      </c>
      <c r="F69" s="74"/>
      <c r="G69" s="75">
        <f t="shared" si="19"/>
        <v>0</v>
      </c>
      <c r="H69" s="74"/>
      <c r="I69" s="74"/>
      <c r="J69" s="75">
        <f t="shared" si="20"/>
        <v>0</v>
      </c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5">
        <f t="shared" si="1"/>
        <v>0</v>
      </c>
      <c r="AA69" s="74"/>
      <c r="AB69" s="74"/>
    </row>
    <row r="70" spans="1:28" hidden="1" outlineLevel="1" x14ac:dyDescent="0.2">
      <c r="A70" s="14" t="s">
        <v>331</v>
      </c>
      <c r="B70" s="15" t="s">
        <v>137</v>
      </c>
      <c r="C70" s="15" t="s">
        <v>130</v>
      </c>
      <c r="D70" s="72"/>
      <c r="E70" s="72">
        <v>189.5</v>
      </c>
      <c r="F70" s="74"/>
      <c r="G70" s="75">
        <f t="shared" si="19"/>
        <v>0</v>
      </c>
      <c r="H70" s="74"/>
      <c r="I70" s="74"/>
      <c r="J70" s="75">
        <f t="shared" si="20"/>
        <v>0</v>
      </c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5">
        <f t="shared" si="1"/>
        <v>0</v>
      </c>
      <c r="AA70" s="74"/>
      <c r="AB70" s="74"/>
    </row>
    <row r="71" spans="1:28" hidden="1" outlineLevel="1" x14ac:dyDescent="0.2">
      <c r="A71" s="14" t="s">
        <v>332</v>
      </c>
      <c r="B71" s="15" t="s">
        <v>137</v>
      </c>
      <c r="C71" s="15" t="s">
        <v>130</v>
      </c>
      <c r="D71" s="72"/>
      <c r="E71" s="72">
        <v>205.5</v>
      </c>
      <c r="F71" s="74"/>
      <c r="G71" s="75">
        <f t="shared" si="19"/>
        <v>0</v>
      </c>
      <c r="H71" s="74"/>
      <c r="I71" s="74"/>
      <c r="J71" s="75">
        <f t="shared" si="20"/>
        <v>0</v>
      </c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5">
        <f t="shared" ref="Z71:Z134" si="21">SUM(AA71:AB71)</f>
        <v>0</v>
      </c>
      <c r="AA71" s="74"/>
      <c r="AB71" s="74"/>
    </row>
    <row r="72" spans="1:28" hidden="1" outlineLevel="1" x14ac:dyDescent="0.2">
      <c r="A72" s="14" t="s">
        <v>333</v>
      </c>
      <c r="B72" s="15" t="s">
        <v>137</v>
      </c>
      <c r="C72" s="15" t="s">
        <v>130</v>
      </c>
      <c r="D72" s="72"/>
      <c r="E72" s="72">
        <v>229.3</v>
      </c>
      <c r="F72" s="74"/>
      <c r="G72" s="75">
        <f t="shared" si="19"/>
        <v>0</v>
      </c>
      <c r="H72" s="74"/>
      <c r="I72" s="74"/>
      <c r="J72" s="75">
        <f t="shared" si="20"/>
        <v>0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5">
        <f t="shared" si="21"/>
        <v>0</v>
      </c>
      <c r="AA72" s="74"/>
      <c r="AB72" s="74"/>
    </row>
    <row r="73" spans="1:28" hidden="1" outlineLevel="1" x14ac:dyDescent="0.2">
      <c r="A73" s="14" t="s">
        <v>338</v>
      </c>
      <c r="B73" s="15" t="s">
        <v>137</v>
      </c>
      <c r="C73" s="15" t="s">
        <v>130</v>
      </c>
      <c r="D73" s="72"/>
      <c r="E73" s="72">
        <v>75.8</v>
      </c>
      <c r="F73" s="74"/>
      <c r="G73" s="75">
        <f t="shared" si="19"/>
        <v>0</v>
      </c>
      <c r="H73" s="74"/>
      <c r="I73" s="74"/>
      <c r="J73" s="75">
        <f t="shared" si="20"/>
        <v>0</v>
      </c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5">
        <f t="shared" si="21"/>
        <v>0</v>
      </c>
      <c r="AA73" s="74"/>
      <c r="AB73" s="74"/>
    </row>
    <row r="74" spans="1:28" hidden="1" outlineLevel="1" x14ac:dyDescent="0.2">
      <c r="A74" s="14" t="s">
        <v>334</v>
      </c>
      <c r="B74" s="15" t="s">
        <v>137</v>
      </c>
      <c r="C74" s="15" t="s">
        <v>130</v>
      </c>
      <c r="D74" s="72">
        <v>30</v>
      </c>
      <c r="E74" s="72">
        <v>328.5</v>
      </c>
      <c r="F74" s="74"/>
      <c r="G74" s="75">
        <f t="shared" si="19"/>
        <v>0</v>
      </c>
      <c r="H74" s="74"/>
      <c r="I74" s="74"/>
      <c r="J74" s="75">
        <f t="shared" si="20"/>
        <v>0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5">
        <f t="shared" si="21"/>
        <v>0</v>
      </c>
      <c r="AA74" s="74"/>
      <c r="AB74" s="74"/>
    </row>
    <row r="75" spans="1:28" hidden="1" outlineLevel="1" x14ac:dyDescent="0.2">
      <c r="A75" s="14" t="s">
        <v>335</v>
      </c>
      <c r="B75" s="15" t="s">
        <v>137</v>
      </c>
      <c r="C75" s="15" t="s">
        <v>130</v>
      </c>
      <c r="D75" s="72">
        <v>30</v>
      </c>
      <c r="E75" s="72">
        <v>63.2</v>
      </c>
      <c r="F75" s="74"/>
      <c r="G75" s="75">
        <f t="shared" si="19"/>
        <v>0</v>
      </c>
      <c r="H75" s="74"/>
      <c r="I75" s="74"/>
      <c r="J75" s="75">
        <f t="shared" si="20"/>
        <v>0</v>
      </c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5">
        <f t="shared" si="21"/>
        <v>0</v>
      </c>
      <c r="AA75" s="74"/>
      <c r="AB75" s="74"/>
    </row>
    <row r="76" spans="1:28" hidden="1" outlineLevel="1" x14ac:dyDescent="0.2">
      <c r="A76" s="14" t="s">
        <v>336</v>
      </c>
      <c r="B76" s="15" t="s">
        <v>137</v>
      </c>
      <c r="C76" s="15" t="s">
        <v>130</v>
      </c>
      <c r="D76" s="72"/>
      <c r="E76" s="72">
        <v>163.1</v>
      </c>
      <c r="F76" s="74"/>
      <c r="G76" s="75">
        <f t="shared" si="19"/>
        <v>0</v>
      </c>
      <c r="H76" s="74"/>
      <c r="I76" s="74"/>
      <c r="J76" s="75">
        <f t="shared" si="20"/>
        <v>0</v>
      </c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5">
        <f t="shared" si="21"/>
        <v>0</v>
      </c>
      <c r="AA76" s="74"/>
      <c r="AB76" s="74"/>
    </row>
    <row r="77" spans="1:28" hidden="1" outlineLevel="1" x14ac:dyDescent="0.2">
      <c r="A77" s="14" t="s">
        <v>337</v>
      </c>
      <c r="B77" s="15" t="s">
        <v>137</v>
      </c>
      <c r="C77" s="15" t="s">
        <v>130</v>
      </c>
      <c r="D77" s="72">
        <v>30</v>
      </c>
      <c r="E77" s="72">
        <v>165.7</v>
      </c>
      <c r="F77" s="74"/>
      <c r="G77" s="75">
        <f t="shared" si="19"/>
        <v>0</v>
      </c>
      <c r="H77" s="74"/>
      <c r="I77" s="74"/>
      <c r="J77" s="75">
        <f t="shared" si="20"/>
        <v>0</v>
      </c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5">
        <f t="shared" si="21"/>
        <v>0</v>
      </c>
      <c r="AA77" s="74"/>
      <c r="AB77" s="74"/>
    </row>
    <row r="78" spans="1:28" hidden="1" outlineLevel="1" x14ac:dyDescent="0.2">
      <c r="A78" s="14" t="s">
        <v>339</v>
      </c>
      <c r="B78" s="15" t="s">
        <v>137</v>
      </c>
      <c r="C78" s="15" t="s">
        <v>130</v>
      </c>
      <c r="D78" s="72"/>
      <c r="E78" s="72">
        <v>100</v>
      </c>
      <c r="F78" s="74"/>
      <c r="G78" s="75">
        <f t="shared" si="19"/>
        <v>0</v>
      </c>
      <c r="H78" s="74"/>
      <c r="I78" s="74"/>
      <c r="J78" s="75">
        <f t="shared" si="20"/>
        <v>0</v>
      </c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5">
        <f t="shared" si="21"/>
        <v>0</v>
      </c>
      <c r="AA78" s="74"/>
      <c r="AB78" s="74"/>
    </row>
    <row r="79" spans="1:28" hidden="1" outlineLevel="1" x14ac:dyDescent="0.2">
      <c r="A79" s="14" t="s">
        <v>340</v>
      </c>
      <c r="B79" s="15" t="s">
        <v>137</v>
      </c>
      <c r="C79" s="15" t="s">
        <v>130</v>
      </c>
      <c r="D79" s="72"/>
      <c r="E79" s="72">
        <v>151</v>
      </c>
      <c r="F79" s="74"/>
      <c r="G79" s="75">
        <f t="shared" si="19"/>
        <v>0</v>
      </c>
      <c r="H79" s="74"/>
      <c r="I79" s="74"/>
      <c r="J79" s="75">
        <f t="shared" si="20"/>
        <v>0</v>
      </c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5">
        <f t="shared" si="21"/>
        <v>0</v>
      </c>
      <c r="AA79" s="74"/>
      <c r="AB79" s="74"/>
    </row>
    <row r="80" spans="1:28" hidden="1" outlineLevel="1" x14ac:dyDescent="0.2">
      <c r="A80" s="14" t="s">
        <v>341</v>
      </c>
      <c r="B80" s="15" t="s">
        <v>137</v>
      </c>
      <c r="C80" s="15" t="s">
        <v>130</v>
      </c>
      <c r="D80" s="72">
        <v>20.9</v>
      </c>
      <c r="E80" s="72">
        <v>88.5</v>
      </c>
      <c r="F80" s="74"/>
      <c r="G80" s="75">
        <f t="shared" si="19"/>
        <v>0</v>
      </c>
      <c r="H80" s="74"/>
      <c r="I80" s="74"/>
      <c r="J80" s="75">
        <f t="shared" si="20"/>
        <v>0</v>
      </c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5">
        <f t="shared" si="21"/>
        <v>0</v>
      </c>
      <c r="AA80" s="74"/>
      <c r="AB80" s="74"/>
    </row>
    <row r="81" spans="1:28" hidden="1" outlineLevel="1" x14ac:dyDescent="0.2">
      <c r="A81" s="14" t="s">
        <v>104</v>
      </c>
      <c r="B81" s="15" t="s">
        <v>137</v>
      </c>
      <c r="C81" s="15" t="s">
        <v>130</v>
      </c>
      <c r="D81" s="72"/>
      <c r="E81" s="72">
        <v>143.30000000000001</v>
      </c>
      <c r="F81" s="74"/>
      <c r="G81" s="75"/>
      <c r="H81" s="74"/>
      <c r="I81" s="74"/>
      <c r="J81" s="75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5">
        <f t="shared" si="21"/>
        <v>0</v>
      </c>
      <c r="AA81" s="74"/>
      <c r="AB81" s="74"/>
    </row>
    <row r="82" spans="1:28" hidden="1" outlineLevel="1" x14ac:dyDescent="0.2">
      <c r="A82" s="14" t="s">
        <v>342</v>
      </c>
      <c r="B82" s="15" t="s">
        <v>137</v>
      </c>
      <c r="C82" s="15" t="s">
        <v>130</v>
      </c>
      <c r="D82" s="72"/>
      <c r="E82" s="72">
        <v>757.6</v>
      </c>
      <c r="F82" s="74"/>
      <c r="G82" s="75">
        <f t="shared" si="19"/>
        <v>0</v>
      </c>
      <c r="H82" s="74"/>
      <c r="I82" s="74"/>
      <c r="J82" s="75">
        <f t="shared" si="20"/>
        <v>0</v>
      </c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5">
        <f t="shared" si="21"/>
        <v>0</v>
      </c>
      <c r="AA82" s="74"/>
      <c r="AB82" s="74"/>
    </row>
    <row r="83" spans="1:28" hidden="1" outlineLevel="1" x14ac:dyDescent="0.2">
      <c r="A83" s="14" t="s">
        <v>343</v>
      </c>
      <c r="B83" s="15" t="s">
        <v>137</v>
      </c>
      <c r="C83" s="15" t="s">
        <v>130</v>
      </c>
      <c r="D83" s="72">
        <v>2238.6</v>
      </c>
      <c r="E83" s="72">
        <v>1304.7</v>
      </c>
      <c r="F83" s="74"/>
      <c r="G83" s="75">
        <f t="shared" si="19"/>
        <v>0</v>
      </c>
      <c r="H83" s="74"/>
      <c r="I83" s="74"/>
      <c r="J83" s="75">
        <f t="shared" si="20"/>
        <v>0</v>
      </c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5">
        <f t="shared" si="21"/>
        <v>0</v>
      </c>
      <c r="AA83" s="74"/>
      <c r="AB83" s="74"/>
    </row>
    <row r="84" spans="1:28" s="18" customFormat="1" ht="27" hidden="1" customHeight="1" collapsed="1" x14ac:dyDescent="0.2">
      <c r="A84" s="22" t="s">
        <v>428</v>
      </c>
      <c r="B84" s="23" t="s">
        <v>137</v>
      </c>
      <c r="C84" s="23" t="s">
        <v>130</v>
      </c>
      <c r="D84" s="83">
        <f>SUM(D85+D86+D87+D88+D89+D90+D91+D93+D92)</f>
        <v>335.70000000000005</v>
      </c>
      <c r="E84" s="83">
        <f>SUM(E85+E86+E87+E88+E89+E90+E91+E92+E93)</f>
        <v>2498.7000000000003</v>
      </c>
      <c r="F84" s="83">
        <f t="shared" ref="F84:K84" si="22">SUM(F85+F86+F87+F88+F89+F90+F91)</f>
        <v>0</v>
      </c>
      <c r="G84" s="84">
        <f t="shared" si="22"/>
        <v>0</v>
      </c>
      <c r="H84" s="83">
        <f t="shared" si="22"/>
        <v>0</v>
      </c>
      <c r="I84" s="83">
        <f t="shared" si="22"/>
        <v>0</v>
      </c>
      <c r="J84" s="84">
        <f t="shared" si="22"/>
        <v>0</v>
      </c>
      <c r="K84" s="83">
        <f t="shared" si="22"/>
        <v>0</v>
      </c>
      <c r="L84" s="83"/>
      <c r="M84" s="83"/>
      <c r="N84" s="83"/>
      <c r="O84" s="83"/>
      <c r="P84" s="83"/>
      <c r="Q84" s="83"/>
      <c r="R84" s="83"/>
      <c r="S84" s="83"/>
      <c r="T84" s="83">
        <f>SUM(T85+T86+T87+T88+T89+T90+T91)</f>
        <v>0</v>
      </c>
      <c r="U84" s="83"/>
      <c r="V84" s="83"/>
      <c r="W84" s="83"/>
      <c r="X84" s="83"/>
      <c r="Y84" s="83"/>
      <c r="Z84" s="75">
        <f t="shared" si="21"/>
        <v>0</v>
      </c>
      <c r="AA84" s="83">
        <f>SUM(AA85+AA86+AA87+AA88+AA89+AA90+AA91)</f>
        <v>0</v>
      </c>
      <c r="AB84" s="83">
        <f>SUM(AB85+AB86+AB87+AB88+AB89+AB90+AB91)</f>
        <v>0</v>
      </c>
    </row>
    <row r="85" spans="1:28" hidden="1" outlineLevel="1" x14ac:dyDescent="0.2">
      <c r="A85" s="111" t="s">
        <v>74</v>
      </c>
      <c r="B85" s="23" t="s">
        <v>137</v>
      </c>
      <c r="C85" s="23" t="s">
        <v>130</v>
      </c>
      <c r="D85" s="72">
        <v>30</v>
      </c>
      <c r="E85" s="72">
        <v>75.8</v>
      </c>
      <c r="F85" s="74"/>
      <c r="G85" s="75">
        <f t="shared" si="19"/>
        <v>0</v>
      </c>
      <c r="H85" s="74"/>
      <c r="I85" s="74"/>
      <c r="J85" s="75">
        <f t="shared" si="20"/>
        <v>0</v>
      </c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5">
        <f t="shared" si="21"/>
        <v>0</v>
      </c>
      <c r="AA85" s="74"/>
      <c r="AB85" s="74"/>
    </row>
    <row r="86" spans="1:28" hidden="1" outlineLevel="1" x14ac:dyDescent="0.2">
      <c r="A86" s="111" t="s">
        <v>75</v>
      </c>
      <c r="B86" s="23" t="s">
        <v>137</v>
      </c>
      <c r="C86" s="23" t="s">
        <v>130</v>
      </c>
      <c r="D86" s="72"/>
      <c r="E86" s="72">
        <v>194.6</v>
      </c>
      <c r="F86" s="74"/>
      <c r="G86" s="75">
        <f t="shared" si="19"/>
        <v>0</v>
      </c>
      <c r="H86" s="74"/>
      <c r="I86" s="74"/>
      <c r="J86" s="75">
        <f t="shared" si="20"/>
        <v>0</v>
      </c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5">
        <f t="shared" si="21"/>
        <v>0</v>
      </c>
      <c r="AA86" s="74"/>
      <c r="AB86" s="74"/>
    </row>
    <row r="87" spans="1:28" hidden="1" outlineLevel="1" x14ac:dyDescent="0.2">
      <c r="A87" s="111" t="s">
        <v>76</v>
      </c>
      <c r="B87" s="23" t="s">
        <v>137</v>
      </c>
      <c r="C87" s="23" t="s">
        <v>130</v>
      </c>
      <c r="D87" s="72"/>
      <c r="E87" s="72">
        <v>379</v>
      </c>
      <c r="F87" s="74"/>
      <c r="G87" s="75">
        <f t="shared" si="19"/>
        <v>0</v>
      </c>
      <c r="H87" s="74"/>
      <c r="I87" s="74"/>
      <c r="J87" s="75">
        <f t="shared" si="20"/>
        <v>0</v>
      </c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5">
        <f t="shared" si="21"/>
        <v>0</v>
      </c>
      <c r="AA87" s="74"/>
      <c r="AB87" s="74"/>
    </row>
    <row r="88" spans="1:28" hidden="1" outlineLevel="1" x14ac:dyDescent="0.2">
      <c r="A88" s="111" t="s">
        <v>77</v>
      </c>
      <c r="B88" s="23" t="s">
        <v>137</v>
      </c>
      <c r="C88" s="23" t="s">
        <v>130</v>
      </c>
      <c r="D88" s="72">
        <v>251.6</v>
      </c>
      <c r="E88" s="72">
        <v>716</v>
      </c>
      <c r="F88" s="74"/>
      <c r="G88" s="75">
        <f t="shared" si="19"/>
        <v>0</v>
      </c>
      <c r="H88" s="74"/>
      <c r="I88" s="74"/>
      <c r="J88" s="75">
        <f t="shared" si="20"/>
        <v>0</v>
      </c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5">
        <f t="shared" si="21"/>
        <v>0</v>
      </c>
      <c r="AA88" s="74"/>
      <c r="AB88" s="74"/>
    </row>
    <row r="89" spans="1:28" hidden="1" outlineLevel="1" x14ac:dyDescent="0.2">
      <c r="A89" s="111" t="s">
        <v>78</v>
      </c>
      <c r="B89" s="23" t="s">
        <v>137</v>
      </c>
      <c r="C89" s="23" t="s">
        <v>130</v>
      </c>
      <c r="D89" s="72"/>
      <c r="E89" s="72">
        <v>467.4</v>
      </c>
      <c r="F89" s="74"/>
      <c r="G89" s="75">
        <f t="shared" si="19"/>
        <v>0</v>
      </c>
      <c r="H89" s="74"/>
      <c r="I89" s="74"/>
      <c r="J89" s="75">
        <f t="shared" si="20"/>
        <v>0</v>
      </c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5">
        <f t="shared" si="21"/>
        <v>0</v>
      </c>
      <c r="AA89" s="74"/>
      <c r="AB89" s="74"/>
    </row>
    <row r="90" spans="1:28" hidden="1" outlineLevel="1" x14ac:dyDescent="0.2">
      <c r="A90" s="111" t="s">
        <v>79</v>
      </c>
      <c r="B90" s="23" t="s">
        <v>137</v>
      </c>
      <c r="C90" s="23" t="s">
        <v>130</v>
      </c>
      <c r="D90" s="72"/>
      <c r="E90" s="72">
        <v>315.39999999999998</v>
      </c>
      <c r="F90" s="74"/>
      <c r="G90" s="75">
        <f t="shared" si="19"/>
        <v>0</v>
      </c>
      <c r="H90" s="74"/>
      <c r="I90" s="74"/>
      <c r="J90" s="75">
        <f t="shared" si="20"/>
        <v>0</v>
      </c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5">
        <f t="shared" si="21"/>
        <v>0</v>
      </c>
      <c r="AA90" s="74"/>
      <c r="AB90" s="74"/>
    </row>
    <row r="91" spans="1:28" hidden="1" outlineLevel="1" x14ac:dyDescent="0.2">
      <c r="A91" s="111" t="s">
        <v>80</v>
      </c>
      <c r="B91" s="23" t="s">
        <v>137</v>
      </c>
      <c r="C91" s="23" t="s">
        <v>130</v>
      </c>
      <c r="D91" s="72"/>
      <c r="E91" s="72">
        <v>350.5</v>
      </c>
      <c r="F91" s="74"/>
      <c r="G91" s="75">
        <f t="shared" si="19"/>
        <v>0</v>
      </c>
      <c r="H91" s="74"/>
      <c r="I91" s="74"/>
      <c r="J91" s="75">
        <f t="shared" si="20"/>
        <v>0</v>
      </c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5">
        <f t="shared" si="21"/>
        <v>0</v>
      </c>
      <c r="AA91" s="74"/>
      <c r="AB91" s="74"/>
    </row>
    <row r="92" spans="1:28" hidden="1" outlineLevel="1" x14ac:dyDescent="0.2">
      <c r="A92" s="112" t="s">
        <v>81</v>
      </c>
      <c r="B92" s="23" t="s">
        <v>137</v>
      </c>
      <c r="C92" s="23" t="s">
        <v>130</v>
      </c>
      <c r="D92" s="72">
        <v>23.1</v>
      </c>
      <c r="E92" s="72"/>
      <c r="F92" s="74"/>
      <c r="G92" s="75">
        <f t="shared" si="19"/>
        <v>0</v>
      </c>
      <c r="H92" s="74"/>
      <c r="I92" s="74"/>
      <c r="J92" s="75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5">
        <f t="shared" si="21"/>
        <v>0</v>
      </c>
      <c r="AA92" s="74"/>
      <c r="AB92" s="74"/>
    </row>
    <row r="93" spans="1:28" hidden="1" outlineLevel="1" x14ac:dyDescent="0.2">
      <c r="A93" s="112" t="s">
        <v>82</v>
      </c>
      <c r="B93" s="23" t="s">
        <v>137</v>
      </c>
      <c r="C93" s="23" t="s">
        <v>130</v>
      </c>
      <c r="D93" s="72">
        <v>31</v>
      </c>
      <c r="E93" s="72"/>
      <c r="F93" s="74"/>
      <c r="G93" s="75">
        <f t="shared" si="19"/>
        <v>0</v>
      </c>
      <c r="H93" s="74"/>
      <c r="I93" s="74"/>
      <c r="J93" s="75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5">
        <f t="shared" si="21"/>
        <v>0</v>
      </c>
      <c r="AA93" s="74"/>
      <c r="AB93" s="74"/>
    </row>
    <row r="94" spans="1:28" ht="25.5" hidden="1" collapsed="1" x14ac:dyDescent="0.2">
      <c r="A94" s="41" t="s">
        <v>41</v>
      </c>
      <c r="B94" s="23" t="s">
        <v>137</v>
      </c>
      <c r="C94" s="23" t="s">
        <v>130</v>
      </c>
      <c r="D94" s="72">
        <v>175</v>
      </c>
      <c r="E94" s="72"/>
      <c r="F94" s="74"/>
      <c r="G94" s="75">
        <f t="shared" si="19"/>
        <v>0</v>
      </c>
      <c r="H94" s="74"/>
      <c r="I94" s="74"/>
      <c r="J94" s="75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5">
        <f t="shared" si="21"/>
        <v>0</v>
      </c>
      <c r="AA94" s="74"/>
      <c r="AB94" s="74"/>
    </row>
    <row r="95" spans="1:28" s="18" customFormat="1" ht="16.5" hidden="1" customHeight="1" x14ac:dyDescent="0.2">
      <c r="A95" s="16" t="s">
        <v>190</v>
      </c>
      <c r="B95" s="17" t="s">
        <v>137</v>
      </c>
      <c r="C95" s="17" t="s">
        <v>139</v>
      </c>
      <c r="D95" s="70">
        <f t="shared" ref="D95:K95" si="23">SUM(D96+D97)</f>
        <v>369.4</v>
      </c>
      <c r="E95" s="70">
        <f t="shared" si="23"/>
        <v>10067.099999999999</v>
      </c>
      <c r="F95" s="70">
        <f t="shared" si="23"/>
        <v>0</v>
      </c>
      <c r="G95" s="71">
        <f t="shared" si="23"/>
        <v>8759.4</v>
      </c>
      <c r="H95" s="70">
        <f t="shared" si="23"/>
        <v>0</v>
      </c>
      <c r="I95" s="70">
        <f t="shared" si="23"/>
        <v>8759.4</v>
      </c>
      <c r="J95" s="71">
        <f t="shared" si="23"/>
        <v>11824</v>
      </c>
      <c r="K95" s="70">
        <f t="shared" si="23"/>
        <v>0</v>
      </c>
      <c r="L95" s="70"/>
      <c r="M95" s="70"/>
      <c r="N95" s="70"/>
      <c r="O95" s="70"/>
      <c r="P95" s="70"/>
      <c r="Q95" s="70"/>
      <c r="R95" s="70"/>
      <c r="S95" s="70"/>
      <c r="T95" s="70">
        <f>SUM(T96+T97)</f>
        <v>11824</v>
      </c>
      <c r="U95" s="70"/>
      <c r="V95" s="70"/>
      <c r="W95" s="70"/>
      <c r="X95" s="70"/>
      <c r="Y95" s="70"/>
      <c r="Z95" s="75">
        <f t="shared" si="21"/>
        <v>11824</v>
      </c>
      <c r="AA95" s="70">
        <f>SUM(AA96+AA97)</f>
        <v>0</v>
      </c>
      <c r="AB95" s="70">
        <f>SUM(AB96+AB97)</f>
        <v>11824</v>
      </c>
    </row>
    <row r="96" spans="1:28" ht="25.5" hidden="1" x14ac:dyDescent="0.2">
      <c r="A96" s="14" t="s">
        <v>344</v>
      </c>
      <c r="B96" s="15" t="s">
        <v>137</v>
      </c>
      <c r="C96" s="15" t="s">
        <v>139</v>
      </c>
      <c r="D96" s="72">
        <v>369.4</v>
      </c>
      <c r="E96" s="73">
        <v>10027.299999999999</v>
      </c>
      <c r="F96" s="74"/>
      <c r="G96" s="75">
        <f t="shared" si="19"/>
        <v>8759.4</v>
      </c>
      <c r="H96" s="74"/>
      <c r="I96" s="74">
        <v>8759.4</v>
      </c>
      <c r="J96" s="75">
        <f t="shared" si="20"/>
        <v>11824</v>
      </c>
      <c r="K96" s="74"/>
      <c r="L96" s="74"/>
      <c r="M96" s="74"/>
      <c r="N96" s="74"/>
      <c r="O96" s="74"/>
      <c r="P96" s="74"/>
      <c r="Q96" s="74"/>
      <c r="R96" s="74"/>
      <c r="S96" s="74"/>
      <c r="T96" s="74">
        <v>11824</v>
      </c>
      <c r="U96" s="74"/>
      <c r="V96" s="74"/>
      <c r="W96" s="74"/>
      <c r="X96" s="74"/>
      <c r="Y96" s="74"/>
      <c r="Z96" s="75">
        <f t="shared" si="21"/>
        <v>11824</v>
      </c>
      <c r="AA96" s="74"/>
      <c r="AB96" s="74">
        <v>11824</v>
      </c>
    </row>
    <row r="97" spans="1:28" ht="25.5" hidden="1" x14ac:dyDescent="0.2">
      <c r="A97" s="14" t="s">
        <v>105</v>
      </c>
      <c r="B97" s="15" t="s">
        <v>137</v>
      </c>
      <c r="C97" s="15" t="s">
        <v>139</v>
      </c>
      <c r="D97" s="72"/>
      <c r="E97" s="72">
        <v>39.799999999999997</v>
      </c>
      <c r="F97" s="74"/>
      <c r="G97" s="75">
        <f t="shared" si="19"/>
        <v>0</v>
      </c>
      <c r="H97" s="74"/>
      <c r="I97" s="74"/>
      <c r="J97" s="75">
        <f t="shared" si="20"/>
        <v>0</v>
      </c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5">
        <f t="shared" si="21"/>
        <v>0</v>
      </c>
      <c r="AA97" s="74"/>
      <c r="AB97" s="74"/>
    </row>
    <row r="98" spans="1:28" ht="15" hidden="1" customHeight="1" x14ac:dyDescent="0.2">
      <c r="A98" s="12" t="s">
        <v>191</v>
      </c>
      <c r="B98" s="13" t="s">
        <v>137</v>
      </c>
      <c r="C98" s="13" t="s">
        <v>192</v>
      </c>
      <c r="D98" s="85">
        <f>SUM(D99)</f>
        <v>1087.5999999999999</v>
      </c>
      <c r="E98" s="85">
        <f t="shared" ref="E98:AB98" si="24">SUM(E99)</f>
        <v>5094.7</v>
      </c>
      <c r="F98" s="85">
        <f t="shared" si="24"/>
        <v>0</v>
      </c>
      <c r="G98" s="69">
        <f t="shared" si="24"/>
        <v>8500</v>
      </c>
      <c r="H98" s="85">
        <f t="shared" si="24"/>
        <v>8500</v>
      </c>
      <c r="I98" s="85">
        <f t="shared" si="24"/>
        <v>0</v>
      </c>
      <c r="J98" s="69">
        <f t="shared" si="24"/>
        <v>8500</v>
      </c>
      <c r="K98" s="85">
        <f t="shared" si="24"/>
        <v>8500</v>
      </c>
      <c r="L98" s="85">
        <f t="shared" si="24"/>
        <v>0</v>
      </c>
      <c r="M98" s="85">
        <f t="shared" si="24"/>
        <v>0</v>
      </c>
      <c r="N98" s="85">
        <f t="shared" si="24"/>
        <v>0</v>
      </c>
      <c r="O98" s="85">
        <f t="shared" si="24"/>
        <v>0</v>
      </c>
      <c r="P98" s="85">
        <f t="shared" si="24"/>
        <v>0</v>
      </c>
      <c r="Q98" s="85">
        <f t="shared" si="24"/>
        <v>0</v>
      </c>
      <c r="R98" s="85">
        <f t="shared" si="24"/>
        <v>0</v>
      </c>
      <c r="S98" s="85">
        <f t="shared" si="24"/>
        <v>0</v>
      </c>
      <c r="T98" s="85">
        <f t="shared" si="24"/>
        <v>0</v>
      </c>
      <c r="U98" s="85">
        <f t="shared" si="24"/>
        <v>0</v>
      </c>
      <c r="V98" s="85">
        <f t="shared" si="24"/>
        <v>0</v>
      </c>
      <c r="W98" s="85">
        <f t="shared" si="24"/>
        <v>0</v>
      </c>
      <c r="X98" s="85">
        <f t="shared" si="24"/>
        <v>0</v>
      </c>
      <c r="Y98" s="85">
        <f t="shared" si="24"/>
        <v>0</v>
      </c>
      <c r="Z98" s="75">
        <f t="shared" si="21"/>
        <v>5000</v>
      </c>
      <c r="AA98" s="85">
        <f t="shared" si="24"/>
        <v>5000</v>
      </c>
      <c r="AB98" s="85">
        <f t="shared" si="24"/>
        <v>0</v>
      </c>
    </row>
    <row r="99" spans="1:28" ht="17.25" hidden="1" customHeight="1" x14ac:dyDescent="0.2">
      <c r="A99" s="14" t="s">
        <v>193</v>
      </c>
      <c r="B99" s="20" t="s">
        <v>137</v>
      </c>
      <c r="C99" s="20" t="s">
        <v>192</v>
      </c>
      <c r="D99" s="76">
        <v>1087.5999999999999</v>
      </c>
      <c r="E99" s="73">
        <v>5094.7</v>
      </c>
      <c r="F99" s="74"/>
      <c r="G99" s="75">
        <f t="shared" si="19"/>
        <v>8500</v>
      </c>
      <c r="H99" s="74">
        <v>8500</v>
      </c>
      <c r="I99" s="74"/>
      <c r="J99" s="75">
        <f t="shared" si="20"/>
        <v>8500</v>
      </c>
      <c r="K99" s="74">
        <v>8500</v>
      </c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5">
        <f t="shared" si="21"/>
        <v>5000</v>
      </c>
      <c r="AA99" s="74">
        <v>5000</v>
      </c>
      <c r="AB99" s="74"/>
    </row>
    <row r="100" spans="1:28" ht="18.75" hidden="1" customHeight="1" x14ac:dyDescent="0.2">
      <c r="A100" s="12" t="s">
        <v>194</v>
      </c>
      <c r="B100" s="21" t="s">
        <v>137</v>
      </c>
      <c r="C100" s="21" t="s">
        <v>168</v>
      </c>
      <c r="D100" s="86">
        <f>SUM(D101)</f>
        <v>0</v>
      </c>
      <c r="E100" s="86">
        <f t="shared" ref="E100:AB100" si="25">SUM(E101)</f>
        <v>0</v>
      </c>
      <c r="F100" s="86">
        <f t="shared" si="25"/>
        <v>0</v>
      </c>
      <c r="G100" s="87">
        <f t="shared" si="25"/>
        <v>7032.7</v>
      </c>
      <c r="H100" s="86">
        <f t="shared" si="25"/>
        <v>354</v>
      </c>
      <c r="I100" s="86">
        <f t="shared" si="25"/>
        <v>6678.7</v>
      </c>
      <c r="J100" s="87">
        <f t="shared" si="25"/>
        <v>50728.4</v>
      </c>
      <c r="K100" s="86">
        <f t="shared" si="25"/>
        <v>2536.4</v>
      </c>
      <c r="L100" s="86">
        <f t="shared" si="25"/>
        <v>0</v>
      </c>
      <c r="M100" s="86">
        <f t="shared" si="25"/>
        <v>0</v>
      </c>
      <c r="N100" s="86">
        <f t="shared" si="25"/>
        <v>0</v>
      </c>
      <c r="O100" s="86">
        <f t="shared" si="25"/>
        <v>0</v>
      </c>
      <c r="P100" s="86">
        <f t="shared" si="25"/>
        <v>0</v>
      </c>
      <c r="Q100" s="86">
        <f t="shared" si="25"/>
        <v>0</v>
      </c>
      <c r="R100" s="86">
        <f t="shared" si="25"/>
        <v>0</v>
      </c>
      <c r="S100" s="86">
        <f t="shared" si="25"/>
        <v>0</v>
      </c>
      <c r="T100" s="86">
        <f t="shared" si="25"/>
        <v>48192</v>
      </c>
      <c r="U100" s="86">
        <f t="shared" si="25"/>
        <v>0</v>
      </c>
      <c r="V100" s="86">
        <f t="shared" si="25"/>
        <v>0</v>
      </c>
      <c r="W100" s="86">
        <f t="shared" si="25"/>
        <v>0</v>
      </c>
      <c r="X100" s="86">
        <f t="shared" si="25"/>
        <v>0</v>
      </c>
      <c r="Y100" s="86">
        <f t="shared" si="25"/>
        <v>0</v>
      </c>
      <c r="Z100" s="75">
        <f t="shared" si="21"/>
        <v>50728.4</v>
      </c>
      <c r="AA100" s="86">
        <f t="shared" si="25"/>
        <v>2536.4</v>
      </c>
      <c r="AB100" s="86">
        <f t="shared" si="25"/>
        <v>48192</v>
      </c>
    </row>
    <row r="101" spans="1:28" ht="38.25" hidden="1" x14ac:dyDescent="0.2">
      <c r="A101" s="14" t="s">
        <v>345</v>
      </c>
      <c r="B101" s="20" t="s">
        <v>137</v>
      </c>
      <c r="C101" s="20" t="s">
        <v>168</v>
      </c>
      <c r="D101" s="76"/>
      <c r="E101" s="76"/>
      <c r="F101" s="74"/>
      <c r="G101" s="75">
        <f>SUM(I101+H101)</f>
        <v>7032.7</v>
      </c>
      <c r="H101" s="74">
        <v>354</v>
      </c>
      <c r="I101" s="74">
        <v>6678.7</v>
      </c>
      <c r="J101" s="75">
        <f t="shared" si="20"/>
        <v>50728.4</v>
      </c>
      <c r="K101" s="74">
        <v>2536.4</v>
      </c>
      <c r="L101" s="74"/>
      <c r="M101" s="74"/>
      <c r="N101" s="74"/>
      <c r="O101" s="74"/>
      <c r="P101" s="74"/>
      <c r="Q101" s="74"/>
      <c r="R101" s="74"/>
      <c r="S101" s="74"/>
      <c r="T101" s="74">
        <v>48192</v>
      </c>
      <c r="U101" s="74"/>
      <c r="V101" s="74"/>
      <c r="W101" s="74"/>
      <c r="X101" s="74"/>
      <c r="Y101" s="74"/>
      <c r="Z101" s="75">
        <f t="shared" si="21"/>
        <v>50728.4</v>
      </c>
      <c r="AA101" s="74">
        <v>2536.4</v>
      </c>
      <c r="AB101" s="74">
        <v>48192</v>
      </c>
    </row>
    <row r="102" spans="1:28" hidden="1" x14ac:dyDescent="0.2">
      <c r="A102" s="12" t="s">
        <v>195</v>
      </c>
      <c r="B102" s="21" t="s">
        <v>137</v>
      </c>
      <c r="C102" s="21" t="s">
        <v>196</v>
      </c>
      <c r="D102" s="86">
        <f>SUM(D103+D104)</f>
        <v>17725.5</v>
      </c>
      <c r="E102" s="86">
        <f>SUM(E103+E104+E112+E113+E114+E115)</f>
        <v>23396.6</v>
      </c>
      <c r="F102" s="86">
        <f t="shared" ref="F102:AB102" si="26">SUM(F103+F104)</f>
        <v>0</v>
      </c>
      <c r="G102" s="75">
        <f>SUM(I102+H102)</f>
        <v>23405.699999999997</v>
      </c>
      <c r="H102" s="86">
        <f>SUM(H103+H104+H112+H113+H114+H115)</f>
        <v>23405.699999999997</v>
      </c>
      <c r="I102" s="86">
        <f t="shared" si="26"/>
        <v>0</v>
      </c>
      <c r="J102" s="87">
        <f>SUM(J103+J104+J111+J112+J113+J114+J115)</f>
        <v>30206.699999999997</v>
      </c>
      <c r="K102" s="86">
        <f>SUM(K103+K104+K111+K112+K113+K114+K115)</f>
        <v>30206.699999999997</v>
      </c>
      <c r="L102" s="86">
        <f t="shared" si="26"/>
        <v>0</v>
      </c>
      <c r="M102" s="86">
        <f t="shared" si="26"/>
        <v>0</v>
      </c>
      <c r="N102" s="86">
        <f t="shared" si="26"/>
        <v>0</v>
      </c>
      <c r="O102" s="86">
        <f t="shared" si="26"/>
        <v>0</v>
      </c>
      <c r="P102" s="86">
        <f t="shared" si="26"/>
        <v>0</v>
      </c>
      <c r="Q102" s="86">
        <f t="shared" si="26"/>
        <v>0</v>
      </c>
      <c r="R102" s="86">
        <f t="shared" si="26"/>
        <v>0</v>
      </c>
      <c r="S102" s="86">
        <f t="shared" si="26"/>
        <v>0</v>
      </c>
      <c r="T102" s="86">
        <f t="shared" si="26"/>
        <v>0</v>
      </c>
      <c r="U102" s="86"/>
      <c r="V102" s="86"/>
      <c r="W102" s="86"/>
      <c r="X102" s="86"/>
      <c r="Y102" s="86"/>
      <c r="Z102" s="75">
        <f t="shared" si="21"/>
        <v>23580.799999999999</v>
      </c>
      <c r="AA102" s="86">
        <f>SUM(AA103+AA104+AA111+AA112+AA113+AA114+AA115)</f>
        <v>23580.799999999999</v>
      </c>
      <c r="AB102" s="86">
        <f t="shared" si="26"/>
        <v>0</v>
      </c>
    </row>
    <row r="103" spans="1:28" ht="26.25" hidden="1" customHeight="1" x14ac:dyDescent="0.2">
      <c r="A103" s="14" t="s">
        <v>429</v>
      </c>
      <c r="B103" s="20" t="s">
        <v>137</v>
      </c>
      <c r="C103" s="15" t="s">
        <v>196</v>
      </c>
      <c r="D103" s="72">
        <v>12282.5</v>
      </c>
      <c r="E103" s="73">
        <v>12156.9</v>
      </c>
      <c r="F103" s="74"/>
      <c r="G103" s="75">
        <f t="shared" si="19"/>
        <v>13959.3</v>
      </c>
      <c r="H103" s="74">
        <v>13959.3</v>
      </c>
      <c r="I103" s="74"/>
      <c r="J103" s="75">
        <f t="shared" si="20"/>
        <v>10187.299999999999</v>
      </c>
      <c r="K103" s="74">
        <v>10187.299999999999</v>
      </c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5">
        <f t="shared" si="21"/>
        <v>9185.7999999999993</v>
      </c>
      <c r="AA103" s="74">
        <v>9185.7999999999993</v>
      </c>
      <c r="AB103" s="74"/>
    </row>
    <row r="104" spans="1:28" ht="25.5" hidden="1" collapsed="1" x14ac:dyDescent="0.2">
      <c r="A104" s="40" t="s">
        <v>21</v>
      </c>
      <c r="B104" s="20" t="s">
        <v>137</v>
      </c>
      <c r="C104" s="15" t="s">
        <v>196</v>
      </c>
      <c r="D104" s="72">
        <f>SUM(D105+D106+D108+D110+D109)</f>
        <v>5443</v>
      </c>
      <c r="E104" s="72">
        <f>SUM(E105+E106+E107+E108+E110)</f>
        <v>9020.5999999999985</v>
      </c>
      <c r="F104" s="72">
        <f>SUM(F105+F106+F108+F110)</f>
        <v>0</v>
      </c>
      <c r="G104" s="75">
        <f>SUM(I104+H104)</f>
        <v>4966.3999999999996</v>
      </c>
      <c r="H104" s="72">
        <v>4966.3999999999996</v>
      </c>
      <c r="I104" s="72">
        <f>SUM(I105+I106+I108+I110)</f>
        <v>0</v>
      </c>
      <c r="J104" s="88">
        <f>SUM(J105+J106+J108+J110)</f>
        <v>15215.4</v>
      </c>
      <c r="K104" s="72">
        <f>SUM(K105+K106+K108+K110)</f>
        <v>15215.4</v>
      </c>
      <c r="L104" s="72">
        <f t="shared" ref="L104:AB104" si="27">SUM(L105+L106+L108+L110)</f>
        <v>0</v>
      </c>
      <c r="M104" s="72">
        <f t="shared" si="27"/>
        <v>0</v>
      </c>
      <c r="N104" s="72">
        <f t="shared" si="27"/>
        <v>0</v>
      </c>
      <c r="O104" s="72">
        <f t="shared" si="27"/>
        <v>0</v>
      </c>
      <c r="P104" s="72">
        <f t="shared" si="27"/>
        <v>0</v>
      </c>
      <c r="Q104" s="72">
        <f t="shared" si="27"/>
        <v>0</v>
      </c>
      <c r="R104" s="72">
        <f t="shared" si="27"/>
        <v>0</v>
      </c>
      <c r="S104" s="72">
        <f t="shared" si="27"/>
        <v>0</v>
      </c>
      <c r="T104" s="72">
        <f t="shared" si="27"/>
        <v>0</v>
      </c>
      <c r="U104" s="72">
        <f t="shared" si="27"/>
        <v>0</v>
      </c>
      <c r="V104" s="72">
        <f t="shared" si="27"/>
        <v>0</v>
      </c>
      <c r="W104" s="72">
        <f t="shared" si="27"/>
        <v>0</v>
      </c>
      <c r="X104" s="72">
        <f t="shared" si="27"/>
        <v>0</v>
      </c>
      <c r="Y104" s="72">
        <f t="shared" si="27"/>
        <v>0</v>
      </c>
      <c r="Z104" s="75">
        <f t="shared" si="21"/>
        <v>12000</v>
      </c>
      <c r="AA104" s="72">
        <v>12000</v>
      </c>
      <c r="AB104" s="72">
        <f t="shared" si="27"/>
        <v>0</v>
      </c>
    </row>
    <row r="105" spans="1:28" hidden="1" outlineLevel="1" x14ac:dyDescent="0.2">
      <c r="A105" s="14" t="s">
        <v>197</v>
      </c>
      <c r="B105" s="20" t="s">
        <v>137</v>
      </c>
      <c r="C105" s="15" t="s">
        <v>196</v>
      </c>
      <c r="D105" s="72">
        <v>3668.7</v>
      </c>
      <c r="E105" s="73">
        <v>6081.9</v>
      </c>
      <c r="F105" s="74"/>
      <c r="G105" s="75">
        <f t="shared" ref="G105:G115" si="28">SUM(I105+H105)</f>
        <v>0</v>
      </c>
      <c r="H105" s="74"/>
      <c r="I105" s="74"/>
      <c r="J105" s="75">
        <f t="shared" si="20"/>
        <v>15215.4</v>
      </c>
      <c r="K105" s="74">
        <v>15215.4</v>
      </c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5">
        <f t="shared" si="21"/>
        <v>0</v>
      </c>
      <c r="AA105" s="74"/>
      <c r="AB105" s="74"/>
    </row>
    <row r="106" spans="1:28" hidden="1" outlineLevel="1" x14ac:dyDescent="0.2">
      <c r="A106" s="14" t="s">
        <v>198</v>
      </c>
      <c r="B106" s="20" t="s">
        <v>137</v>
      </c>
      <c r="C106" s="15" t="s">
        <v>196</v>
      </c>
      <c r="D106" s="72">
        <v>21</v>
      </c>
      <c r="E106" s="73">
        <v>73.7</v>
      </c>
      <c r="F106" s="74"/>
      <c r="G106" s="75">
        <f t="shared" si="28"/>
        <v>0</v>
      </c>
      <c r="H106" s="74"/>
      <c r="I106" s="74"/>
      <c r="J106" s="75">
        <f t="shared" si="20"/>
        <v>0</v>
      </c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5">
        <f t="shared" si="21"/>
        <v>0</v>
      </c>
      <c r="AA106" s="74"/>
      <c r="AB106" s="74"/>
    </row>
    <row r="107" spans="1:28" hidden="1" outlineLevel="1" x14ac:dyDescent="0.2">
      <c r="A107" s="14" t="s">
        <v>103</v>
      </c>
      <c r="B107" s="20" t="s">
        <v>137</v>
      </c>
      <c r="C107" s="15" t="s">
        <v>196</v>
      </c>
      <c r="D107" s="72"/>
      <c r="E107" s="73">
        <v>73.7</v>
      </c>
      <c r="F107" s="74"/>
      <c r="G107" s="75"/>
      <c r="H107" s="74"/>
      <c r="I107" s="74"/>
      <c r="J107" s="75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5">
        <f t="shared" si="21"/>
        <v>0</v>
      </c>
      <c r="AA107" s="74"/>
      <c r="AB107" s="74"/>
    </row>
    <row r="108" spans="1:28" hidden="1" outlineLevel="1" x14ac:dyDescent="0.2">
      <c r="A108" s="40" t="s">
        <v>20</v>
      </c>
      <c r="B108" s="20" t="s">
        <v>137</v>
      </c>
      <c r="C108" s="15" t="s">
        <v>196</v>
      </c>
      <c r="D108" s="72">
        <v>392.6</v>
      </c>
      <c r="E108" s="73"/>
      <c r="F108" s="74"/>
      <c r="G108" s="75">
        <f t="shared" si="28"/>
        <v>0</v>
      </c>
      <c r="H108" s="74"/>
      <c r="I108" s="74"/>
      <c r="J108" s="75">
        <f t="shared" si="20"/>
        <v>0</v>
      </c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5">
        <f t="shared" si="21"/>
        <v>0</v>
      </c>
      <c r="AA108" s="74"/>
      <c r="AB108" s="74"/>
    </row>
    <row r="109" spans="1:28" hidden="1" outlineLevel="1" x14ac:dyDescent="0.2">
      <c r="A109" s="40" t="s">
        <v>19</v>
      </c>
      <c r="B109" s="20" t="s">
        <v>137</v>
      </c>
      <c r="C109" s="15" t="s">
        <v>196</v>
      </c>
      <c r="D109" s="72">
        <v>286.60000000000002</v>
      </c>
      <c r="E109" s="73"/>
      <c r="F109" s="74"/>
      <c r="G109" s="75">
        <f t="shared" si="28"/>
        <v>0</v>
      </c>
      <c r="H109" s="74"/>
      <c r="I109" s="74"/>
      <c r="J109" s="75">
        <f t="shared" si="20"/>
        <v>0</v>
      </c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5">
        <f t="shared" si="21"/>
        <v>0</v>
      </c>
      <c r="AA109" s="74"/>
      <c r="AB109" s="74"/>
    </row>
    <row r="110" spans="1:28" hidden="1" outlineLevel="1" x14ac:dyDescent="0.2">
      <c r="A110" s="14" t="s">
        <v>199</v>
      </c>
      <c r="B110" s="20" t="s">
        <v>137</v>
      </c>
      <c r="C110" s="15" t="s">
        <v>196</v>
      </c>
      <c r="D110" s="72">
        <v>1074.0999999999999</v>
      </c>
      <c r="E110" s="73">
        <v>2791.3</v>
      </c>
      <c r="F110" s="74"/>
      <c r="G110" s="75">
        <f t="shared" si="28"/>
        <v>0</v>
      </c>
      <c r="H110" s="74"/>
      <c r="I110" s="74"/>
      <c r="J110" s="75">
        <f t="shared" si="20"/>
        <v>0</v>
      </c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5">
        <f t="shared" si="21"/>
        <v>0</v>
      </c>
      <c r="AA110" s="74"/>
      <c r="AB110" s="74"/>
    </row>
    <row r="111" spans="1:28" s="48" customFormat="1" hidden="1" collapsed="1" x14ac:dyDescent="0.2">
      <c r="A111" s="41" t="s">
        <v>83</v>
      </c>
      <c r="B111" s="46" t="s">
        <v>137</v>
      </c>
      <c r="C111" s="47" t="s">
        <v>196</v>
      </c>
      <c r="D111" s="80"/>
      <c r="E111" s="89"/>
      <c r="F111" s="90"/>
      <c r="G111" s="75">
        <f t="shared" si="28"/>
        <v>0</v>
      </c>
      <c r="H111" s="90"/>
      <c r="I111" s="90"/>
      <c r="J111" s="82">
        <f t="shared" si="20"/>
        <v>352</v>
      </c>
      <c r="K111" s="90">
        <f>L111+M111+N111+O111+R111</f>
        <v>352</v>
      </c>
      <c r="L111" s="90">
        <v>262</v>
      </c>
      <c r="M111" s="90">
        <v>10</v>
      </c>
      <c r="N111" s="90"/>
      <c r="O111" s="90"/>
      <c r="P111" s="90"/>
      <c r="Q111" s="90"/>
      <c r="R111" s="90">
        <v>80</v>
      </c>
      <c r="S111" s="90"/>
      <c r="T111" s="90"/>
      <c r="U111" s="90"/>
      <c r="V111" s="90"/>
      <c r="W111" s="90"/>
      <c r="X111" s="90"/>
      <c r="Y111" s="90"/>
      <c r="Z111" s="75">
        <f t="shared" si="21"/>
        <v>152</v>
      </c>
      <c r="AA111" s="90">
        <v>152</v>
      </c>
      <c r="AB111" s="90"/>
    </row>
    <row r="112" spans="1:28" hidden="1" x14ac:dyDescent="0.2">
      <c r="A112" s="66" t="s">
        <v>68</v>
      </c>
      <c r="B112" s="20" t="s">
        <v>137</v>
      </c>
      <c r="C112" s="15" t="s">
        <v>196</v>
      </c>
      <c r="D112" s="72"/>
      <c r="E112" s="73">
        <v>890</v>
      </c>
      <c r="F112" s="74"/>
      <c r="G112" s="75">
        <f t="shared" si="28"/>
        <v>1648</v>
      </c>
      <c r="H112" s="73">
        <v>1648</v>
      </c>
      <c r="I112" s="74"/>
      <c r="J112" s="75">
        <f t="shared" si="20"/>
        <v>1648</v>
      </c>
      <c r="K112" s="74">
        <v>1648</v>
      </c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5">
        <f t="shared" si="21"/>
        <v>890</v>
      </c>
      <c r="AA112" s="73">
        <v>890</v>
      </c>
      <c r="AB112" s="74"/>
    </row>
    <row r="113" spans="1:28" hidden="1" x14ac:dyDescent="0.2">
      <c r="A113" s="66" t="s">
        <v>69</v>
      </c>
      <c r="B113" s="20" t="s">
        <v>137</v>
      </c>
      <c r="C113" s="15" t="s">
        <v>196</v>
      </c>
      <c r="D113" s="72"/>
      <c r="E113" s="73">
        <v>48</v>
      </c>
      <c r="F113" s="74"/>
      <c r="G113" s="75">
        <f t="shared" si="28"/>
        <v>168</v>
      </c>
      <c r="H113" s="73">
        <v>168</v>
      </c>
      <c r="I113" s="74"/>
      <c r="J113" s="75">
        <f t="shared" si="20"/>
        <v>48</v>
      </c>
      <c r="K113" s="74">
        <v>48</v>
      </c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5">
        <f t="shared" si="21"/>
        <v>48</v>
      </c>
      <c r="AA113" s="73">
        <v>48</v>
      </c>
      <c r="AB113" s="74"/>
    </row>
    <row r="114" spans="1:28" hidden="1" x14ac:dyDescent="0.2">
      <c r="A114" s="66" t="s">
        <v>70</v>
      </c>
      <c r="B114" s="20" t="s">
        <v>137</v>
      </c>
      <c r="C114" s="15" t="s">
        <v>196</v>
      </c>
      <c r="D114" s="72"/>
      <c r="E114" s="73">
        <v>936.1</v>
      </c>
      <c r="F114" s="74"/>
      <c r="G114" s="75">
        <f t="shared" si="28"/>
        <v>2005</v>
      </c>
      <c r="H114" s="73">
        <v>2005</v>
      </c>
      <c r="I114" s="74"/>
      <c r="J114" s="75">
        <f t="shared" si="20"/>
        <v>2005</v>
      </c>
      <c r="K114" s="74">
        <v>2005</v>
      </c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5">
        <f t="shared" si="21"/>
        <v>1005</v>
      </c>
      <c r="AA114" s="73">
        <v>1005</v>
      </c>
      <c r="AB114" s="74"/>
    </row>
    <row r="115" spans="1:28" hidden="1" x14ac:dyDescent="0.2">
      <c r="A115" s="66" t="s">
        <v>71</v>
      </c>
      <c r="B115" s="20" t="s">
        <v>137</v>
      </c>
      <c r="C115" s="15" t="s">
        <v>196</v>
      </c>
      <c r="D115" s="72"/>
      <c r="E115" s="73">
        <v>345</v>
      </c>
      <c r="F115" s="74"/>
      <c r="G115" s="75">
        <f t="shared" si="28"/>
        <v>659</v>
      </c>
      <c r="H115" s="73">
        <v>659</v>
      </c>
      <c r="I115" s="74"/>
      <c r="J115" s="75">
        <f t="shared" si="20"/>
        <v>751</v>
      </c>
      <c r="K115" s="74">
        <v>751</v>
      </c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5">
        <f t="shared" si="21"/>
        <v>300</v>
      </c>
      <c r="AA115" s="73">
        <v>300</v>
      </c>
      <c r="AB115" s="74"/>
    </row>
    <row r="116" spans="1:28" s="18" customFormat="1" ht="17.25" hidden="1" customHeight="1" x14ac:dyDescent="0.2">
      <c r="A116" s="16" t="s">
        <v>200</v>
      </c>
      <c r="B116" s="24" t="s">
        <v>137</v>
      </c>
      <c r="C116" s="17" t="s">
        <v>201</v>
      </c>
      <c r="D116" s="70">
        <f>SUM(D117+D118+D119+D120+D121+D122+D123)</f>
        <v>34542.600000000006</v>
      </c>
      <c r="E116" s="70">
        <f>SUM(E117+E118+E119+E120+E121+E122)</f>
        <v>29777</v>
      </c>
      <c r="F116" s="70">
        <f>SUM(F117+F118+F119+F120+F121+F122)</f>
        <v>0</v>
      </c>
      <c r="G116" s="71">
        <f>SUM(G117+G118+G119+G120+G121+G122)</f>
        <v>25255.9</v>
      </c>
      <c r="H116" s="70">
        <f>SUM(H117+H118+H119+H120+H121+H122)</f>
        <v>25255.9</v>
      </c>
      <c r="I116" s="70">
        <f>SUM(I117+I118+I119+I120+I121+I122)</f>
        <v>0</v>
      </c>
      <c r="J116" s="71">
        <f>SUM(J117+J118+J119+J120+J121+J122+J123+J124)</f>
        <v>53409.1</v>
      </c>
      <c r="K116" s="70">
        <f>SUM(K117+K118+K119+K120+K121+K122+K123+K124)</f>
        <v>50080.2</v>
      </c>
      <c r="L116" s="70"/>
      <c r="M116" s="70"/>
      <c r="N116" s="70"/>
      <c r="O116" s="70"/>
      <c r="P116" s="70"/>
      <c r="Q116" s="70"/>
      <c r="R116" s="70"/>
      <c r="S116" s="70"/>
      <c r="T116" s="70">
        <f>SUM(T117+T118+T119+T120+T121+T122+T123+T124)</f>
        <v>3328.9</v>
      </c>
      <c r="U116" s="70">
        <f t="shared" ref="U116:AB116" si="29">SUM(U117+U118+U119+U120+U121+U122+U123+U124)</f>
        <v>0</v>
      </c>
      <c r="V116" s="70">
        <f t="shared" si="29"/>
        <v>0</v>
      </c>
      <c r="W116" s="70">
        <f t="shared" si="29"/>
        <v>0</v>
      </c>
      <c r="X116" s="70">
        <f t="shared" si="29"/>
        <v>0</v>
      </c>
      <c r="Y116" s="70">
        <f t="shared" si="29"/>
        <v>0</v>
      </c>
      <c r="Z116" s="75">
        <f t="shared" si="21"/>
        <v>37260.1</v>
      </c>
      <c r="AA116" s="70">
        <f t="shared" si="29"/>
        <v>33931.199999999997</v>
      </c>
      <c r="AB116" s="70">
        <f t="shared" si="29"/>
        <v>3328.9</v>
      </c>
    </row>
    <row r="117" spans="1:28" hidden="1" x14ac:dyDescent="0.2">
      <c r="A117" s="14" t="s">
        <v>346</v>
      </c>
      <c r="B117" s="20" t="s">
        <v>137</v>
      </c>
      <c r="C117" s="15" t="s">
        <v>201</v>
      </c>
      <c r="D117" s="72">
        <v>19582.400000000001</v>
      </c>
      <c r="E117" s="73">
        <v>22173.4</v>
      </c>
      <c r="F117" s="74"/>
      <c r="G117" s="75">
        <f t="shared" si="19"/>
        <v>23255.9</v>
      </c>
      <c r="H117" s="74">
        <v>23255.9</v>
      </c>
      <c r="I117" s="74"/>
      <c r="J117" s="75">
        <f t="shared" si="20"/>
        <v>34764.5</v>
      </c>
      <c r="K117" s="74">
        <v>34764.5</v>
      </c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5">
        <f t="shared" si="21"/>
        <v>29764.5</v>
      </c>
      <c r="AA117" s="74">
        <v>29764.5</v>
      </c>
      <c r="AB117" s="74"/>
    </row>
    <row r="118" spans="1:28" ht="24.75" hidden="1" customHeight="1" x14ac:dyDescent="0.2">
      <c r="A118" s="14" t="s">
        <v>347</v>
      </c>
      <c r="B118" s="20" t="s">
        <v>137</v>
      </c>
      <c r="C118" s="15" t="s">
        <v>201</v>
      </c>
      <c r="D118" s="72">
        <v>700</v>
      </c>
      <c r="E118" s="73">
        <v>3175.5</v>
      </c>
      <c r="F118" s="74"/>
      <c r="G118" s="75">
        <f t="shared" si="19"/>
        <v>0</v>
      </c>
      <c r="H118" s="74"/>
      <c r="I118" s="74"/>
      <c r="J118" s="75">
        <f t="shared" si="20"/>
        <v>0</v>
      </c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5">
        <f t="shared" si="21"/>
        <v>0</v>
      </c>
      <c r="AA118" s="74"/>
      <c r="AB118" s="74"/>
    </row>
    <row r="119" spans="1:28" ht="27" hidden="1" customHeight="1" x14ac:dyDescent="0.2">
      <c r="A119" s="14" t="s">
        <v>348</v>
      </c>
      <c r="B119" s="20" t="s">
        <v>137</v>
      </c>
      <c r="C119" s="15" t="s">
        <v>201</v>
      </c>
      <c r="D119" s="72">
        <v>6389.7</v>
      </c>
      <c r="E119" s="73">
        <v>1100</v>
      </c>
      <c r="F119" s="74"/>
      <c r="G119" s="75">
        <f t="shared" si="19"/>
        <v>1000</v>
      </c>
      <c r="H119" s="74">
        <v>1000</v>
      </c>
      <c r="I119" s="74"/>
      <c r="J119" s="75">
        <f t="shared" si="20"/>
        <v>9549</v>
      </c>
      <c r="K119" s="74">
        <v>9549</v>
      </c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5">
        <f t="shared" si="21"/>
        <v>1100</v>
      </c>
      <c r="AA119" s="74">
        <v>1100</v>
      </c>
      <c r="AB119" s="74"/>
    </row>
    <row r="120" spans="1:28" ht="16.5" hidden="1" customHeight="1" x14ac:dyDescent="0.2">
      <c r="A120" s="14" t="s">
        <v>349</v>
      </c>
      <c r="B120" s="20" t="s">
        <v>137</v>
      </c>
      <c r="C120" s="15" t="s">
        <v>201</v>
      </c>
      <c r="D120" s="72">
        <v>7217.5</v>
      </c>
      <c r="E120" s="73"/>
      <c r="F120" s="74"/>
      <c r="G120" s="75">
        <f t="shared" si="19"/>
        <v>0</v>
      </c>
      <c r="H120" s="74"/>
      <c r="I120" s="74"/>
      <c r="J120" s="75">
        <f t="shared" si="20"/>
        <v>0</v>
      </c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5">
        <f t="shared" si="21"/>
        <v>0</v>
      </c>
      <c r="AA120" s="74"/>
      <c r="AB120" s="74"/>
    </row>
    <row r="121" spans="1:28" ht="56.25" hidden="1" customHeight="1" x14ac:dyDescent="0.2">
      <c r="A121" s="14" t="s">
        <v>350</v>
      </c>
      <c r="B121" s="20" t="s">
        <v>137</v>
      </c>
      <c r="C121" s="15" t="s">
        <v>201</v>
      </c>
      <c r="D121" s="72"/>
      <c r="E121" s="73">
        <v>3328.1</v>
      </c>
      <c r="F121" s="74"/>
      <c r="G121" s="75">
        <f t="shared" si="19"/>
        <v>1000</v>
      </c>
      <c r="H121" s="74">
        <v>1000</v>
      </c>
      <c r="I121" s="74"/>
      <c r="J121" s="75">
        <f t="shared" si="20"/>
        <v>1000</v>
      </c>
      <c r="K121" s="74">
        <v>1000</v>
      </c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5">
        <f t="shared" si="21"/>
        <v>300</v>
      </c>
      <c r="AA121" s="74">
        <v>300</v>
      </c>
      <c r="AB121" s="74"/>
    </row>
    <row r="122" spans="1:28" ht="42" hidden="1" customHeight="1" x14ac:dyDescent="0.2">
      <c r="A122" s="14" t="s">
        <v>12</v>
      </c>
      <c r="B122" s="42" t="s">
        <v>137</v>
      </c>
      <c r="C122" s="43" t="s">
        <v>201</v>
      </c>
      <c r="D122" s="72"/>
      <c r="E122" s="73"/>
      <c r="F122" s="74"/>
      <c r="G122" s="75">
        <f t="shared" si="19"/>
        <v>0</v>
      </c>
      <c r="H122" s="74"/>
      <c r="I122" s="74"/>
      <c r="J122" s="75">
        <f t="shared" si="20"/>
        <v>4766.7</v>
      </c>
      <c r="K122" s="117">
        <v>4766.7</v>
      </c>
      <c r="L122" s="117"/>
      <c r="M122" s="117"/>
      <c r="N122" s="117"/>
      <c r="O122" s="117"/>
      <c r="P122" s="117"/>
      <c r="Q122" s="117"/>
      <c r="R122" s="117"/>
      <c r="S122" s="117"/>
      <c r="T122" s="117"/>
      <c r="U122" s="116"/>
      <c r="V122" s="116"/>
      <c r="W122" s="116"/>
      <c r="X122" s="116"/>
      <c r="Y122" s="116"/>
      <c r="Z122" s="75">
        <f t="shared" si="21"/>
        <v>2766.7</v>
      </c>
      <c r="AA122" s="74">
        <v>2766.7</v>
      </c>
      <c r="AB122" s="74"/>
    </row>
    <row r="123" spans="1:28" ht="39" hidden="1" customHeight="1" x14ac:dyDescent="0.2">
      <c r="A123" s="40" t="s">
        <v>42</v>
      </c>
      <c r="B123" s="42" t="s">
        <v>137</v>
      </c>
      <c r="C123" s="43" t="s">
        <v>201</v>
      </c>
      <c r="D123" s="72">
        <v>653</v>
      </c>
      <c r="E123" s="73"/>
      <c r="F123" s="74"/>
      <c r="G123" s="75"/>
      <c r="H123" s="74"/>
      <c r="I123" s="74"/>
      <c r="J123" s="75">
        <f t="shared" si="20"/>
        <v>0</v>
      </c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5">
        <f t="shared" si="21"/>
        <v>0</v>
      </c>
      <c r="AA123" s="74"/>
      <c r="AB123" s="74"/>
    </row>
    <row r="124" spans="1:28" ht="28.5" hidden="1" customHeight="1" x14ac:dyDescent="0.2">
      <c r="A124" s="40" t="s">
        <v>99</v>
      </c>
      <c r="B124" s="42" t="s">
        <v>137</v>
      </c>
      <c r="C124" s="43" t="s">
        <v>201</v>
      </c>
      <c r="D124" s="72"/>
      <c r="E124" s="73"/>
      <c r="F124" s="74"/>
      <c r="G124" s="75"/>
      <c r="H124" s="74"/>
      <c r="I124" s="74"/>
      <c r="J124" s="75">
        <f t="shared" si="20"/>
        <v>3328.9</v>
      </c>
      <c r="K124" s="74"/>
      <c r="L124" s="74"/>
      <c r="M124" s="74"/>
      <c r="N124" s="74"/>
      <c r="O124" s="74"/>
      <c r="P124" s="74"/>
      <c r="Q124" s="74"/>
      <c r="R124" s="74"/>
      <c r="S124" s="74"/>
      <c r="T124" s="74">
        <v>3328.9</v>
      </c>
      <c r="U124" s="74"/>
      <c r="V124" s="74"/>
      <c r="W124" s="74"/>
      <c r="X124" s="74"/>
      <c r="Y124" s="74"/>
      <c r="Z124" s="75">
        <f t="shared" si="21"/>
        <v>3328.9</v>
      </c>
      <c r="AA124" s="74"/>
      <c r="AB124" s="74">
        <v>3328.9</v>
      </c>
    </row>
    <row r="125" spans="1:28" s="130" customFormat="1" ht="17.25" hidden="1" customHeight="1" x14ac:dyDescent="0.2">
      <c r="A125" s="136" t="s">
        <v>202</v>
      </c>
      <c r="B125" s="128" t="s">
        <v>139</v>
      </c>
      <c r="C125" s="128" t="s">
        <v>131</v>
      </c>
      <c r="D125" s="129">
        <f t="shared" ref="D125:AB125" si="30">SUM(D126+D146+D158)</f>
        <v>386049.2</v>
      </c>
      <c r="E125" s="129">
        <f t="shared" si="30"/>
        <v>460013.30000000005</v>
      </c>
      <c r="F125" s="129">
        <f t="shared" si="30"/>
        <v>0</v>
      </c>
      <c r="G125" s="129">
        <f t="shared" si="30"/>
        <v>90825.5</v>
      </c>
      <c r="H125" s="129">
        <f t="shared" si="30"/>
        <v>75920</v>
      </c>
      <c r="I125" s="129">
        <f t="shared" si="30"/>
        <v>14905.5</v>
      </c>
      <c r="J125" s="129">
        <f t="shared" si="30"/>
        <v>361476.6</v>
      </c>
      <c r="K125" s="129">
        <f t="shared" si="30"/>
        <v>339759.9</v>
      </c>
      <c r="L125" s="129">
        <f t="shared" si="30"/>
        <v>0</v>
      </c>
      <c r="M125" s="129">
        <f t="shared" si="30"/>
        <v>0</v>
      </c>
      <c r="N125" s="129">
        <f t="shared" si="30"/>
        <v>0</v>
      </c>
      <c r="O125" s="129">
        <f t="shared" si="30"/>
        <v>0</v>
      </c>
      <c r="P125" s="129">
        <f t="shared" si="30"/>
        <v>0</v>
      </c>
      <c r="Q125" s="129">
        <f t="shared" si="30"/>
        <v>0</v>
      </c>
      <c r="R125" s="129">
        <f t="shared" si="30"/>
        <v>0</v>
      </c>
      <c r="S125" s="129">
        <f t="shared" si="30"/>
        <v>0</v>
      </c>
      <c r="T125" s="129">
        <f t="shared" si="30"/>
        <v>21716.7</v>
      </c>
      <c r="U125" s="129"/>
      <c r="V125" s="129"/>
      <c r="W125" s="129"/>
      <c r="X125" s="129"/>
      <c r="Y125" s="129"/>
      <c r="Z125" s="75">
        <f t="shared" si="21"/>
        <v>110252.7</v>
      </c>
      <c r="AA125" s="129">
        <f t="shared" si="30"/>
        <v>88536</v>
      </c>
      <c r="AB125" s="129">
        <f t="shared" si="30"/>
        <v>21716.7</v>
      </c>
    </row>
    <row r="126" spans="1:28" s="18" customFormat="1" ht="16.5" hidden="1" customHeight="1" x14ac:dyDescent="0.2">
      <c r="A126" s="25" t="s">
        <v>203</v>
      </c>
      <c r="B126" s="17" t="s">
        <v>139</v>
      </c>
      <c r="C126" s="17" t="s">
        <v>130</v>
      </c>
      <c r="D126" s="70">
        <f>SUM(D127+D128+D131+D132+D137+D138+D139+D143)</f>
        <v>215565</v>
      </c>
      <c r="E126" s="70">
        <f>SUM(E127+E128+E131+E132+E133+E134+E135+E136+E137+E138+E139)</f>
        <v>223336.5</v>
      </c>
      <c r="F126" s="70">
        <f t="shared" ref="F126:T126" si="31">SUM(F127+F128+F131+F132+F137+F138+F139)</f>
        <v>0</v>
      </c>
      <c r="G126" s="71">
        <f t="shared" si="31"/>
        <v>18330.900000000001</v>
      </c>
      <c r="H126" s="70">
        <f t="shared" si="31"/>
        <v>10772</v>
      </c>
      <c r="I126" s="70">
        <f t="shared" si="31"/>
        <v>7558.9</v>
      </c>
      <c r="J126" s="71">
        <f t="shared" si="31"/>
        <v>26000</v>
      </c>
      <c r="K126" s="70">
        <f t="shared" si="31"/>
        <v>26000</v>
      </c>
      <c r="L126" s="70">
        <f t="shared" si="31"/>
        <v>0</v>
      </c>
      <c r="M126" s="70">
        <f t="shared" si="31"/>
        <v>0</v>
      </c>
      <c r="N126" s="70">
        <f t="shared" si="31"/>
        <v>0</v>
      </c>
      <c r="O126" s="70">
        <f t="shared" si="31"/>
        <v>0</v>
      </c>
      <c r="P126" s="70">
        <f t="shared" si="31"/>
        <v>0</v>
      </c>
      <c r="Q126" s="70">
        <f t="shared" si="31"/>
        <v>0</v>
      </c>
      <c r="R126" s="70">
        <f t="shared" si="31"/>
        <v>0</v>
      </c>
      <c r="S126" s="70">
        <f t="shared" si="31"/>
        <v>0</v>
      </c>
      <c r="T126" s="70">
        <f t="shared" si="31"/>
        <v>0</v>
      </c>
      <c r="U126" s="70"/>
      <c r="V126" s="70"/>
      <c r="W126" s="70"/>
      <c r="X126" s="70"/>
      <c r="Y126" s="70"/>
      <c r="Z126" s="75">
        <f t="shared" si="21"/>
        <v>5772</v>
      </c>
      <c r="AA126" s="70">
        <f>SUM(AA127+AA128+AA131+AA132+AA137+AA138+AA139)</f>
        <v>5772</v>
      </c>
      <c r="AB126" s="70">
        <f>SUM(AB127+AB128+AB131+AB132+AB137+AB138+AB139)</f>
        <v>0</v>
      </c>
    </row>
    <row r="127" spans="1:28" hidden="1" x14ac:dyDescent="0.2">
      <c r="A127" s="14" t="s">
        <v>351</v>
      </c>
      <c r="B127" s="20" t="s">
        <v>139</v>
      </c>
      <c r="C127" s="15" t="s">
        <v>130</v>
      </c>
      <c r="D127" s="72">
        <v>3548.9</v>
      </c>
      <c r="E127" s="73">
        <v>5090.1000000000004</v>
      </c>
      <c r="F127" s="74"/>
      <c r="G127" s="75">
        <f>SUM(I127+H127)</f>
        <v>5772</v>
      </c>
      <c r="H127" s="74">
        <v>5772</v>
      </c>
      <c r="I127" s="74"/>
      <c r="J127" s="75">
        <f t="shared" ref="J127:J166" si="32">SUM(K127+T127)</f>
        <v>20000</v>
      </c>
      <c r="K127" s="74">
        <v>20000</v>
      </c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5">
        <f t="shared" si="21"/>
        <v>5772</v>
      </c>
      <c r="AA127" s="74">
        <v>5772</v>
      </c>
      <c r="AB127" s="74"/>
    </row>
    <row r="128" spans="1:28" s="48" customFormat="1" ht="14.25" hidden="1" customHeight="1" x14ac:dyDescent="0.2">
      <c r="A128" s="41" t="s">
        <v>204</v>
      </c>
      <c r="B128" s="46" t="s">
        <v>139</v>
      </c>
      <c r="C128" s="47" t="s">
        <v>130</v>
      </c>
      <c r="D128" s="80">
        <f>SUM(D129+D130)</f>
        <v>0</v>
      </c>
      <c r="E128" s="80">
        <v>33566.9</v>
      </c>
      <c r="F128" s="80">
        <f t="shared" ref="F128:T128" si="33">SUM(F129+F130)</f>
        <v>0</v>
      </c>
      <c r="G128" s="81">
        <f t="shared" si="33"/>
        <v>12558.9</v>
      </c>
      <c r="H128" s="80">
        <f>SUM(H129+H130)</f>
        <v>5000</v>
      </c>
      <c r="I128" s="80">
        <f t="shared" si="33"/>
        <v>7558.9</v>
      </c>
      <c r="J128" s="81">
        <f t="shared" si="33"/>
        <v>6000</v>
      </c>
      <c r="K128" s="80">
        <f t="shared" si="33"/>
        <v>6000</v>
      </c>
      <c r="L128" s="80">
        <f t="shared" si="33"/>
        <v>0</v>
      </c>
      <c r="M128" s="80">
        <f t="shared" si="33"/>
        <v>0</v>
      </c>
      <c r="N128" s="80">
        <f t="shared" si="33"/>
        <v>0</v>
      </c>
      <c r="O128" s="80">
        <f t="shared" si="33"/>
        <v>0</v>
      </c>
      <c r="P128" s="80">
        <f t="shared" si="33"/>
        <v>0</v>
      </c>
      <c r="Q128" s="80">
        <f t="shared" si="33"/>
        <v>0</v>
      </c>
      <c r="R128" s="80">
        <f t="shared" si="33"/>
        <v>0</v>
      </c>
      <c r="S128" s="80">
        <f t="shared" si="33"/>
        <v>0</v>
      </c>
      <c r="T128" s="80">
        <f t="shared" si="33"/>
        <v>0</v>
      </c>
      <c r="U128" s="80"/>
      <c r="V128" s="80"/>
      <c r="W128" s="80"/>
      <c r="X128" s="80"/>
      <c r="Y128" s="80"/>
      <c r="Z128" s="75">
        <f t="shared" si="21"/>
        <v>0</v>
      </c>
      <c r="AA128" s="80">
        <f>SUM(AA129+AA130)</f>
        <v>0</v>
      </c>
      <c r="AB128" s="80">
        <f>SUM(AB129+AB130)</f>
        <v>0</v>
      </c>
    </row>
    <row r="129" spans="1:28" hidden="1" x14ac:dyDescent="0.2">
      <c r="A129" s="14" t="s">
        <v>197</v>
      </c>
      <c r="B129" s="20" t="s">
        <v>139</v>
      </c>
      <c r="C129" s="15" t="s">
        <v>130</v>
      </c>
      <c r="D129" s="72"/>
      <c r="E129" s="73">
        <v>13083.2</v>
      </c>
      <c r="F129" s="74"/>
      <c r="G129" s="75">
        <f t="shared" ref="G129:G166" si="34">SUM(I129+H129)</f>
        <v>12558.9</v>
      </c>
      <c r="H129" s="74">
        <v>5000</v>
      </c>
      <c r="I129" s="74">
        <v>7558.9</v>
      </c>
      <c r="J129" s="75">
        <f t="shared" si="32"/>
        <v>6000</v>
      </c>
      <c r="K129" s="74">
        <v>6000</v>
      </c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5">
        <f t="shared" si="21"/>
        <v>0</v>
      </c>
      <c r="AA129" s="74"/>
      <c r="AB129" s="74"/>
    </row>
    <row r="130" spans="1:28" hidden="1" x14ac:dyDescent="0.2">
      <c r="A130" s="14" t="s">
        <v>352</v>
      </c>
      <c r="B130" s="20" t="s">
        <v>139</v>
      </c>
      <c r="C130" s="15" t="s">
        <v>130</v>
      </c>
      <c r="D130" s="72"/>
      <c r="E130" s="73">
        <v>20483.7</v>
      </c>
      <c r="F130" s="74"/>
      <c r="G130" s="75">
        <f t="shared" si="34"/>
        <v>0</v>
      </c>
      <c r="H130" s="74"/>
      <c r="I130" s="74"/>
      <c r="J130" s="75">
        <f t="shared" si="32"/>
        <v>0</v>
      </c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5">
        <f t="shared" si="21"/>
        <v>0</v>
      </c>
      <c r="AA130" s="74"/>
      <c r="AB130" s="74"/>
    </row>
    <row r="131" spans="1:28" ht="28.5" hidden="1" customHeight="1" x14ac:dyDescent="0.2">
      <c r="A131" s="26" t="s">
        <v>353</v>
      </c>
      <c r="B131" s="20" t="s">
        <v>139</v>
      </c>
      <c r="C131" s="15" t="s">
        <v>130</v>
      </c>
      <c r="D131" s="72">
        <v>37134.400000000001</v>
      </c>
      <c r="E131" s="73">
        <v>72789.5</v>
      </c>
      <c r="F131" s="74"/>
      <c r="G131" s="75">
        <f t="shared" si="34"/>
        <v>0</v>
      </c>
      <c r="H131" s="74"/>
      <c r="I131" s="74"/>
      <c r="J131" s="75">
        <f t="shared" si="32"/>
        <v>0</v>
      </c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5">
        <f t="shared" si="21"/>
        <v>0</v>
      </c>
      <c r="AA131" s="74"/>
      <c r="AB131" s="74"/>
    </row>
    <row r="132" spans="1:28" ht="27" hidden="1" customHeight="1" x14ac:dyDescent="0.2">
      <c r="A132" s="26" t="s">
        <v>205</v>
      </c>
      <c r="B132" s="20" t="s">
        <v>139</v>
      </c>
      <c r="C132" s="15" t="s">
        <v>130</v>
      </c>
      <c r="D132" s="72">
        <v>16324.9</v>
      </c>
      <c r="E132" s="73">
        <v>27604</v>
      </c>
      <c r="F132" s="74"/>
      <c r="G132" s="75">
        <f t="shared" si="34"/>
        <v>0</v>
      </c>
      <c r="H132" s="74"/>
      <c r="I132" s="74"/>
      <c r="J132" s="75">
        <f t="shared" si="32"/>
        <v>0</v>
      </c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5">
        <f t="shared" si="21"/>
        <v>0</v>
      </c>
      <c r="AA132" s="74"/>
      <c r="AB132" s="74"/>
    </row>
    <row r="133" spans="1:28" ht="27" hidden="1" customHeight="1" x14ac:dyDescent="0.2">
      <c r="A133" s="26" t="s">
        <v>106</v>
      </c>
      <c r="B133" s="20" t="s">
        <v>139</v>
      </c>
      <c r="C133" s="15" t="s">
        <v>130</v>
      </c>
      <c r="D133" s="72"/>
      <c r="E133" s="73">
        <v>65</v>
      </c>
      <c r="F133" s="74"/>
      <c r="G133" s="75"/>
      <c r="H133" s="74"/>
      <c r="I133" s="74"/>
      <c r="J133" s="75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5">
        <f t="shared" si="21"/>
        <v>0</v>
      </c>
      <c r="AA133" s="74"/>
      <c r="AB133" s="74"/>
    </row>
    <row r="134" spans="1:28" ht="27" hidden="1" customHeight="1" x14ac:dyDescent="0.2">
      <c r="A134" s="26" t="s">
        <v>107</v>
      </c>
      <c r="B134" s="20" t="s">
        <v>139</v>
      </c>
      <c r="C134" s="15" t="s">
        <v>130</v>
      </c>
      <c r="D134" s="72"/>
      <c r="E134" s="73">
        <v>7933.6</v>
      </c>
      <c r="F134" s="74"/>
      <c r="G134" s="75"/>
      <c r="H134" s="74"/>
      <c r="I134" s="74"/>
      <c r="J134" s="75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5">
        <f t="shared" si="21"/>
        <v>0</v>
      </c>
      <c r="AA134" s="74"/>
      <c r="AB134" s="74"/>
    </row>
    <row r="135" spans="1:28" ht="27" hidden="1" customHeight="1" x14ac:dyDescent="0.2">
      <c r="A135" s="26" t="s">
        <v>108</v>
      </c>
      <c r="B135" s="20" t="s">
        <v>139</v>
      </c>
      <c r="C135" s="15" t="s">
        <v>130</v>
      </c>
      <c r="D135" s="72"/>
      <c r="E135" s="73">
        <v>58.1</v>
      </c>
      <c r="F135" s="74"/>
      <c r="G135" s="75"/>
      <c r="H135" s="74"/>
      <c r="I135" s="74"/>
      <c r="J135" s="75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5">
        <f t="shared" ref="Z135:Z198" si="35">SUM(AA135:AB135)</f>
        <v>0</v>
      </c>
      <c r="AA135" s="74"/>
      <c r="AB135" s="74"/>
    </row>
    <row r="136" spans="1:28" ht="27" hidden="1" customHeight="1" x14ac:dyDescent="0.2">
      <c r="A136" s="26" t="s">
        <v>109</v>
      </c>
      <c r="B136" s="20" t="s">
        <v>139</v>
      </c>
      <c r="C136" s="15" t="s">
        <v>130</v>
      </c>
      <c r="D136" s="72"/>
      <c r="E136" s="73">
        <v>2493.8000000000002</v>
      </c>
      <c r="F136" s="74"/>
      <c r="G136" s="75"/>
      <c r="H136" s="74"/>
      <c r="I136" s="74"/>
      <c r="J136" s="75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5">
        <f t="shared" si="35"/>
        <v>0</v>
      </c>
      <c r="AA136" s="74"/>
      <c r="AB136" s="74"/>
    </row>
    <row r="137" spans="1:28" ht="42" hidden="1" customHeight="1" x14ac:dyDescent="0.2">
      <c r="A137" s="14" t="s">
        <v>10</v>
      </c>
      <c r="B137" s="20" t="s">
        <v>139</v>
      </c>
      <c r="C137" s="15" t="s">
        <v>130</v>
      </c>
      <c r="D137" s="72"/>
      <c r="E137" s="73">
        <v>25556</v>
      </c>
      <c r="F137" s="74"/>
      <c r="G137" s="75">
        <f t="shared" si="34"/>
        <v>0</v>
      </c>
      <c r="H137" s="74"/>
      <c r="I137" s="74"/>
      <c r="J137" s="75">
        <f t="shared" si="32"/>
        <v>0</v>
      </c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5">
        <f t="shared" si="35"/>
        <v>0</v>
      </c>
      <c r="AA137" s="74"/>
      <c r="AB137" s="74"/>
    </row>
    <row r="138" spans="1:28" ht="25.5" hidden="1" x14ac:dyDescent="0.2">
      <c r="A138" s="14" t="s">
        <v>206</v>
      </c>
      <c r="B138" s="20" t="s">
        <v>139</v>
      </c>
      <c r="C138" s="15" t="s">
        <v>130</v>
      </c>
      <c r="D138" s="72">
        <v>9000</v>
      </c>
      <c r="E138" s="73">
        <v>25200</v>
      </c>
      <c r="F138" s="74"/>
      <c r="G138" s="75">
        <f t="shared" si="34"/>
        <v>0</v>
      </c>
      <c r="H138" s="74"/>
      <c r="I138" s="74"/>
      <c r="J138" s="75">
        <f t="shared" si="32"/>
        <v>0</v>
      </c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5">
        <f t="shared" si="35"/>
        <v>0</v>
      </c>
      <c r="AA138" s="74"/>
      <c r="AB138" s="74"/>
    </row>
    <row r="139" spans="1:28" ht="38.25" hidden="1" x14ac:dyDescent="0.2">
      <c r="A139" s="14" t="s">
        <v>207</v>
      </c>
      <c r="B139" s="20" t="s">
        <v>139</v>
      </c>
      <c r="C139" s="15" t="s">
        <v>130</v>
      </c>
      <c r="D139" s="72">
        <f>SUM(D140+D142+D141)</f>
        <v>133592.69999999998</v>
      </c>
      <c r="E139" s="72">
        <f t="shared" ref="E139:K139" si="36">SUM(E140+E142)</f>
        <v>22979.5</v>
      </c>
      <c r="F139" s="72">
        <f t="shared" si="36"/>
        <v>0</v>
      </c>
      <c r="G139" s="88">
        <f t="shared" si="36"/>
        <v>0</v>
      </c>
      <c r="H139" s="72">
        <f t="shared" si="36"/>
        <v>0</v>
      </c>
      <c r="I139" s="72">
        <f t="shared" si="36"/>
        <v>0</v>
      </c>
      <c r="J139" s="88">
        <f t="shared" si="36"/>
        <v>0</v>
      </c>
      <c r="K139" s="72">
        <f t="shared" si="36"/>
        <v>0</v>
      </c>
      <c r="L139" s="72"/>
      <c r="M139" s="72"/>
      <c r="N139" s="72"/>
      <c r="O139" s="72"/>
      <c r="P139" s="72"/>
      <c r="Q139" s="72"/>
      <c r="R139" s="72"/>
      <c r="S139" s="72"/>
      <c r="T139" s="74"/>
      <c r="U139" s="74"/>
      <c r="V139" s="74"/>
      <c r="W139" s="74"/>
      <c r="X139" s="74"/>
      <c r="Y139" s="74"/>
      <c r="Z139" s="75">
        <f t="shared" si="35"/>
        <v>0</v>
      </c>
      <c r="AA139" s="74"/>
      <c r="AB139" s="74"/>
    </row>
    <row r="140" spans="1:28" ht="25.5" hidden="1" x14ac:dyDescent="0.2">
      <c r="A140" s="14" t="s">
        <v>208</v>
      </c>
      <c r="B140" s="20" t="s">
        <v>139</v>
      </c>
      <c r="C140" s="15" t="s">
        <v>130</v>
      </c>
      <c r="D140" s="72">
        <v>65249.9</v>
      </c>
      <c r="E140" s="73">
        <v>13356.2</v>
      </c>
      <c r="F140" s="74"/>
      <c r="G140" s="75">
        <f t="shared" si="34"/>
        <v>0</v>
      </c>
      <c r="H140" s="74"/>
      <c r="I140" s="74"/>
      <c r="J140" s="75">
        <f t="shared" si="32"/>
        <v>0</v>
      </c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5">
        <f t="shared" si="35"/>
        <v>0</v>
      </c>
      <c r="AA140" s="74"/>
      <c r="AB140" s="74"/>
    </row>
    <row r="141" spans="1:28" ht="25.5" hidden="1" x14ac:dyDescent="0.2">
      <c r="A141" s="40" t="s">
        <v>49</v>
      </c>
      <c r="B141" s="42" t="s">
        <v>139</v>
      </c>
      <c r="C141" s="43" t="s">
        <v>130</v>
      </c>
      <c r="D141" s="72">
        <v>14980.8</v>
      </c>
      <c r="E141" s="73"/>
      <c r="F141" s="74"/>
      <c r="G141" s="75"/>
      <c r="H141" s="74"/>
      <c r="I141" s="74"/>
      <c r="J141" s="75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5">
        <f t="shared" si="35"/>
        <v>0</v>
      </c>
      <c r="AA141" s="74"/>
      <c r="AB141" s="74"/>
    </row>
    <row r="142" spans="1:28" ht="38.25" hidden="1" x14ac:dyDescent="0.2">
      <c r="A142" s="14" t="s">
        <v>209</v>
      </c>
      <c r="B142" s="20" t="s">
        <v>139</v>
      </c>
      <c r="C142" s="15" t="s">
        <v>130</v>
      </c>
      <c r="D142" s="72">
        <v>53362</v>
      </c>
      <c r="E142" s="73">
        <v>9623.2999999999993</v>
      </c>
      <c r="F142" s="74"/>
      <c r="G142" s="75">
        <f t="shared" si="34"/>
        <v>0</v>
      </c>
      <c r="H142" s="74"/>
      <c r="I142" s="74"/>
      <c r="J142" s="75">
        <f t="shared" si="32"/>
        <v>0</v>
      </c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5">
        <f t="shared" si="35"/>
        <v>0</v>
      </c>
      <c r="AA142" s="74"/>
      <c r="AB142" s="74"/>
    </row>
    <row r="143" spans="1:28" ht="25.5" hidden="1" x14ac:dyDescent="0.2">
      <c r="A143" s="40" t="s">
        <v>50</v>
      </c>
      <c r="B143" s="42" t="s">
        <v>139</v>
      </c>
      <c r="C143" s="43" t="s">
        <v>130</v>
      </c>
      <c r="D143" s="72">
        <f>D144+D145</f>
        <v>15964.099999999999</v>
      </c>
      <c r="E143" s="72">
        <f t="shared" ref="E143:AB143" si="37">E144+E145</f>
        <v>0</v>
      </c>
      <c r="F143" s="72">
        <f t="shared" si="37"/>
        <v>0</v>
      </c>
      <c r="G143" s="88">
        <f t="shared" si="37"/>
        <v>0</v>
      </c>
      <c r="H143" s="72">
        <f t="shared" si="37"/>
        <v>0</v>
      </c>
      <c r="I143" s="72">
        <f t="shared" si="37"/>
        <v>0</v>
      </c>
      <c r="J143" s="88">
        <f t="shared" si="37"/>
        <v>0</v>
      </c>
      <c r="K143" s="72">
        <f t="shared" si="37"/>
        <v>0</v>
      </c>
      <c r="L143" s="72">
        <f t="shared" si="37"/>
        <v>0</v>
      </c>
      <c r="M143" s="72">
        <f t="shared" si="37"/>
        <v>0</v>
      </c>
      <c r="N143" s="72">
        <f t="shared" si="37"/>
        <v>0</v>
      </c>
      <c r="O143" s="72">
        <f t="shared" si="37"/>
        <v>0</v>
      </c>
      <c r="P143" s="72">
        <f t="shared" si="37"/>
        <v>0</v>
      </c>
      <c r="Q143" s="72">
        <f t="shared" si="37"/>
        <v>0</v>
      </c>
      <c r="R143" s="72">
        <f t="shared" si="37"/>
        <v>0</v>
      </c>
      <c r="S143" s="72">
        <f t="shared" si="37"/>
        <v>0</v>
      </c>
      <c r="T143" s="72">
        <f t="shared" si="37"/>
        <v>0</v>
      </c>
      <c r="U143" s="72"/>
      <c r="V143" s="72"/>
      <c r="W143" s="72"/>
      <c r="X143" s="72"/>
      <c r="Y143" s="72"/>
      <c r="Z143" s="75">
        <f t="shared" si="35"/>
        <v>0</v>
      </c>
      <c r="AA143" s="72">
        <f t="shared" si="37"/>
        <v>0</v>
      </c>
      <c r="AB143" s="72">
        <f t="shared" si="37"/>
        <v>0</v>
      </c>
    </row>
    <row r="144" spans="1:28" ht="25.5" hidden="1" x14ac:dyDescent="0.2">
      <c r="A144" s="14" t="s">
        <v>208</v>
      </c>
      <c r="B144" s="20" t="s">
        <v>139</v>
      </c>
      <c r="C144" s="15" t="s">
        <v>130</v>
      </c>
      <c r="D144" s="72">
        <v>4132.3</v>
      </c>
      <c r="E144" s="73"/>
      <c r="F144" s="74"/>
      <c r="G144" s="75"/>
      <c r="H144" s="74"/>
      <c r="I144" s="74"/>
      <c r="J144" s="75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5">
        <f t="shared" si="35"/>
        <v>0</v>
      </c>
      <c r="AA144" s="74"/>
      <c r="AB144" s="74"/>
    </row>
    <row r="145" spans="1:28" ht="38.25" hidden="1" x14ac:dyDescent="0.2">
      <c r="A145" s="14" t="s">
        <v>209</v>
      </c>
      <c r="B145" s="20" t="s">
        <v>139</v>
      </c>
      <c r="C145" s="15" t="s">
        <v>130</v>
      </c>
      <c r="D145" s="72">
        <v>11831.8</v>
      </c>
      <c r="E145" s="73"/>
      <c r="F145" s="74"/>
      <c r="G145" s="75"/>
      <c r="H145" s="74"/>
      <c r="I145" s="74"/>
      <c r="J145" s="75">
        <f t="shared" si="32"/>
        <v>0</v>
      </c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5">
        <f t="shared" si="35"/>
        <v>0</v>
      </c>
      <c r="AA145" s="74"/>
      <c r="AB145" s="74"/>
    </row>
    <row r="146" spans="1:28" hidden="1" x14ac:dyDescent="0.2">
      <c r="A146" s="12" t="s">
        <v>210</v>
      </c>
      <c r="B146" s="21" t="s">
        <v>139</v>
      </c>
      <c r="C146" s="21" t="s">
        <v>132</v>
      </c>
      <c r="D146" s="86">
        <f t="shared" ref="D146:AB146" si="38">SUM(D147+D148+D149+D151+D152+D153+D154+D155+D156+D157)</f>
        <v>108332</v>
      </c>
      <c r="E146" s="86">
        <f>SUM(E147+E148+E149+E150+E151+E152+E153+E154+E155+E156+E157)</f>
        <v>106512.4</v>
      </c>
      <c r="F146" s="86">
        <f t="shared" si="38"/>
        <v>0</v>
      </c>
      <c r="G146" s="87">
        <f t="shared" si="38"/>
        <v>22359.599999999999</v>
      </c>
      <c r="H146" s="86">
        <f t="shared" si="38"/>
        <v>15013</v>
      </c>
      <c r="I146" s="86">
        <f t="shared" si="38"/>
        <v>7346.6</v>
      </c>
      <c r="J146" s="87">
        <f t="shared" si="38"/>
        <v>187088.09999999998</v>
      </c>
      <c r="K146" s="86">
        <f t="shared" si="38"/>
        <v>165371.4</v>
      </c>
      <c r="L146" s="86">
        <f t="shared" si="38"/>
        <v>0</v>
      </c>
      <c r="M146" s="86">
        <f t="shared" si="38"/>
        <v>0</v>
      </c>
      <c r="N146" s="86">
        <f t="shared" si="38"/>
        <v>0</v>
      </c>
      <c r="O146" s="86">
        <f t="shared" si="38"/>
        <v>0</v>
      </c>
      <c r="P146" s="86">
        <f t="shared" si="38"/>
        <v>0</v>
      </c>
      <c r="Q146" s="86">
        <f t="shared" si="38"/>
        <v>0</v>
      </c>
      <c r="R146" s="86">
        <f t="shared" si="38"/>
        <v>0</v>
      </c>
      <c r="S146" s="86">
        <f t="shared" si="38"/>
        <v>0</v>
      </c>
      <c r="T146" s="86">
        <f t="shared" si="38"/>
        <v>21716.7</v>
      </c>
      <c r="U146" s="86"/>
      <c r="V146" s="86"/>
      <c r="W146" s="86"/>
      <c r="X146" s="86"/>
      <c r="Y146" s="86"/>
      <c r="Z146" s="75">
        <f t="shared" si="35"/>
        <v>36480.699999999997</v>
      </c>
      <c r="AA146" s="86">
        <f t="shared" si="38"/>
        <v>14764</v>
      </c>
      <c r="AB146" s="86">
        <f t="shared" si="38"/>
        <v>21716.7</v>
      </c>
    </row>
    <row r="147" spans="1:28" ht="25.5" hidden="1" x14ac:dyDescent="0.2">
      <c r="A147" s="113" t="s">
        <v>85</v>
      </c>
      <c r="B147" s="115" t="s">
        <v>139</v>
      </c>
      <c r="C147" s="115" t="s">
        <v>132</v>
      </c>
      <c r="D147" s="86"/>
      <c r="E147" s="86"/>
      <c r="F147" s="86"/>
      <c r="G147" s="87"/>
      <c r="H147" s="86"/>
      <c r="I147" s="86"/>
      <c r="J147" s="87">
        <f>K147+T147</f>
        <v>11000</v>
      </c>
      <c r="K147" s="114">
        <v>11000</v>
      </c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75">
        <f t="shared" si="35"/>
        <v>0</v>
      </c>
      <c r="AA147" s="86"/>
      <c r="AB147" s="86"/>
    </row>
    <row r="148" spans="1:28" ht="25.5" hidden="1" customHeight="1" x14ac:dyDescent="0.2">
      <c r="A148" s="14" t="s">
        <v>354</v>
      </c>
      <c r="B148" s="20" t="s">
        <v>139</v>
      </c>
      <c r="C148" s="20" t="s">
        <v>132</v>
      </c>
      <c r="D148" s="76">
        <v>6034.9</v>
      </c>
      <c r="E148" s="73">
        <v>7700</v>
      </c>
      <c r="F148" s="74"/>
      <c r="G148" s="75">
        <f t="shared" si="34"/>
        <v>7700</v>
      </c>
      <c r="H148" s="74">
        <v>7700</v>
      </c>
      <c r="I148" s="74"/>
      <c r="J148" s="75">
        <f t="shared" si="32"/>
        <v>108943.4</v>
      </c>
      <c r="K148" s="74">
        <v>108943.4</v>
      </c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5">
        <f t="shared" si="35"/>
        <v>7700</v>
      </c>
      <c r="AA148" s="74">
        <v>7700</v>
      </c>
      <c r="AB148" s="74"/>
    </row>
    <row r="149" spans="1:28" ht="16.5" hidden="1" customHeight="1" x14ac:dyDescent="0.2">
      <c r="A149" s="14" t="s">
        <v>211</v>
      </c>
      <c r="B149" s="20" t="s">
        <v>139</v>
      </c>
      <c r="C149" s="20" t="s">
        <v>132</v>
      </c>
      <c r="D149" s="76">
        <v>585.70000000000005</v>
      </c>
      <c r="E149" s="73">
        <v>228</v>
      </c>
      <c r="F149" s="74"/>
      <c r="G149" s="75">
        <f t="shared" si="34"/>
        <v>228</v>
      </c>
      <c r="H149" s="74">
        <v>228</v>
      </c>
      <c r="I149" s="74"/>
      <c r="J149" s="75">
        <f t="shared" si="32"/>
        <v>228</v>
      </c>
      <c r="K149" s="74">
        <v>228</v>
      </c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5">
        <f t="shared" si="35"/>
        <v>228</v>
      </c>
      <c r="AA149" s="74">
        <v>228</v>
      </c>
      <c r="AB149" s="74"/>
    </row>
    <row r="150" spans="1:28" ht="36" hidden="1" customHeight="1" x14ac:dyDescent="0.2">
      <c r="A150" s="14" t="s">
        <v>117</v>
      </c>
      <c r="B150" s="20"/>
      <c r="C150" s="20"/>
      <c r="D150" s="76"/>
      <c r="E150" s="73">
        <v>16250.4</v>
      </c>
      <c r="F150" s="74"/>
      <c r="G150" s="75"/>
      <c r="H150" s="74"/>
      <c r="I150" s="74"/>
      <c r="J150" s="75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5">
        <f t="shared" si="35"/>
        <v>0</v>
      </c>
      <c r="AA150" s="74"/>
      <c r="AB150" s="74"/>
    </row>
    <row r="151" spans="1:28" ht="17.25" hidden="1" customHeight="1" x14ac:dyDescent="0.2">
      <c r="A151" s="14" t="s">
        <v>212</v>
      </c>
      <c r="B151" s="20" t="s">
        <v>139</v>
      </c>
      <c r="C151" s="20" t="s">
        <v>132</v>
      </c>
      <c r="D151" s="76">
        <v>13203.7</v>
      </c>
      <c r="E151" s="73">
        <v>6845</v>
      </c>
      <c r="F151" s="74"/>
      <c r="G151" s="75">
        <f t="shared" si="34"/>
        <v>6845</v>
      </c>
      <c r="H151" s="74">
        <v>6845</v>
      </c>
      <c r="I151" s="74"/>
      <c r="J151" s="75">
        <f t="shared" si="32"/>
        <v>0</v>
      </c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5">
        <f t="shared" si="35"/>
        <v>0</v>
      </c>
      <c r="AA151" s="74"/>
      <c r="AB151" s="74"/>
    </row>
    <row r="152" spans="1:28" ht="24.75" hidden="1" customHeight="1" x14ac:dyDescent="0.2">
      <c r="A152" s="40" t="s">
        <v>60</v>
      </c>
      <c r="B152" s="20" t="s">
        <v>139</v>
      </c>
      <c r="C152" s="20" t="s">
        <v>132</v>
      </c>
      <c r="D152" s="76">
        <v>10492.3</v>
      </c>
      <c r="E152" s="73">
        <v>1648.1</v>
      </c>
      <c r="F152" s="74"/>
      <c r="G152" s="75">
        <f t="shared" si="34"/>
        <v>0</v>
      </c>
      <c r="H152" s="74"/>
      <c r="I152" s="74"/>
      <c r="J152" s="75">
        <f t="shared" si="32"/>
        <v>0</v>
      </c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5">
        <f t="shared" si="35"/>
        <v>0</v>
      </c>
      <c r="AA152" s="74"/>
      <c r="AB152" s="74"/>
    </row>
    <row r="153" spans="1:28" ht="51" hidden="1" x14ac:dyDescent="0.2">
      <c r="A153" s="14" t="s">
        <v>217</v>
      </c>
      <c r="B153" s="20" t="s">
        <v>139</v>
      </c>
      <c r="C153" s="20" t="s">
        <v>132</v>
      </c>
      <c r="D153" s="76">
        <v>5199.8999999999996</v>
      </c>
      <c r="E153" s="73">
        <v>5256.2</v>
      </c>
      <c r="F153" s="74"/>
      <c r="G153" s="75">
        <f t="shared" si="34"/>
        <v>5186.6000000000004</v>
      </c>
      <c r="H153" s="74"/>
      <c r="I153" s="74">
        <v>5186.6000000000004</v>
      </c>
      <c r="J153" s="75">
        <f t="shared" si="32"/>
        <v>5186.7</v>
      </c>
      <c r="K153" s="74"/>
      <c r="L153" s="74"/>
      <c r="M153" s="74"/>
      <c r="N153" s="74"/>
      <c r="O153" s="74"/>
      <c r="P153" s="74"/>
      <c r="Q153" s="74"/>
      <c r="R153" s="74"/>
      <c r="S153" s="74"/>
      <c r="T153" s="74">
        <v>5186.7</v>
      </c>
      <c r="U153" s="74"/>
      <c r="V153" s="74"/>
      <c r="W153" s="74"/>
      <c r="X153" s="74"/>
      <c r="Y153" s="74"/>
      <c r="Z153" s="75">
        <f t="shared" si="35"/>
        <v>5186.7</v>
      </c>
      <c r="AA153" s="74"/>
      <c r="AB153" s="74">
        <v>5186.7</v>
      </c>
    </row>
    <row r="154" spans="1:28" ht="38.25" hidden="1" x14ac:dyDescent="0.2">
      <c r="A154" s="14" t="s">
        <v>355</v>
      </c>
      <c r="B154" s="20" t="s">
        <v>139</v>
      </c>
      <c r="C154" s="20" t="s">
        <v>132</v>
      </c>
      <c r="D154" s="76"/>
      <c r="E154" s="73">
        <v>21458.7</v>
      </c>
      <c r="F154" s="74"/>
      <c r="G154" s="75">
        <f t="shared" si="34"/>
        <v>2400</v>
      </c>
      <c r="H154" s="74">
        <v>240</v>
      </c>
      <c r="I154" s="74">
        <v>2160</v>
      </c>
      <c r="J154" s="75">
        <f t="shared" si="32"/>
        <v>16530</v>
      </c>
      <c r="K154" s="74"/>
      <c r="L154" s="74"/>
      <c r="M154" s="74"/>
      <c r="N154" s="74"/>
      <c r="O154" s="74"/>
      <c r="P154" s="74"/>
      <c r="Q154" s="74"/>
      <c r="R154" s="74"/>
      <c r="S154" s="74"/>
      <c r="T154" s="74">
        <v>16530</v>
      </c>
      <c r="U154" s="74"/>
      <c r="V154" s="74"/>
      <c r="W154" s="74"/>
      <c r="X154" s="74"/>
      <c r="Y154" s="74"/>
      <c r="Z154" s="75">
        <f t="shared" si="35"/>
        <v>18366</v>
      </c>
      <c r="AA154" s="74">
        <v>1836</v>
      </c>
      <c r="AB154" s="74">
        <v>16530</v>
      </c>
    </row>
    <row r="155" spans="1:28" ht="38.25" hidden="1" x14ac:dyDescent="0.2">
      <c r="A155" s="27" t="s">
        <v>356</v>
      </c>
      <c r="B155" s="20" t="s">
        <v>139</v>
      </c>
      <c r="C155" s="20" t="s">
        <v>132</v>
      </c>
      <c r="D155" s="76">
        <v>20300.400000000001</v>
      </c>
      <c r="E155" s="73">
        <v>35182.699999999997</v>
      </c>
      <c r="F155" s="74"/>
      <c r="G155" s="75">
        <f t="shared" si="34"/>
        <v>0</v>
      </c>
      <c r="H155" s="74"/>
      <c r="I155" s="74"/>
      <c r="J155" s="75">
        <f t="shared" si="32"/>
        <v>0</v>
      </c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5">
        <f t="shared" si="35"/>
        <v>0</v>
      </c>
      <c r="AA155" s="74"/>
      <c r="AB155" s="74"/>
    </row>
    <row r="156" spans="1:28" ht="25.5" hidden="1" x14ac:dyDescent="0.2">
      <c r="A156" s="14" t="s">
        <v>357</v>
      </c>
      <c r="B156" s="20" t="s">
        <v>139</v>
      </c>
      <c r="C156" s="20" t="s">
        <v>132</v>
      </c>
      <c r="D156" s="76">
        <v>51502.1</v>
      </c>
      <c r="E156" s="73">
        <v>2893.3</v>
      </c>
      <c r="F156" s="74"/>
      <c r="G156" s="75">
        <f t="shared" si="34"/>
        <v>0</v>
      </c>
      <c r="H156" s="74"/>
      <c r="I156" s="74"/>
      <c r="J156" s="75">
        <f t="shared" si="32"/>
        <v>0</v>
      </c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5">
        <f t="shared" si="35"/>
        <v>0</v>
      </c>
      <c r="AA156" s="74"/>
      <c r="AB156" s="74"/>
    </row>
    <row r="157" spans="1:28" ht="38.25" hidden="1" x14ac:dyDescent="0.2">
      <c r="A157" s="14" t="s">
        <v>218</v>
      </c>
      <c r="B157" s="20" t="s">
        <v>139</v>
      </c>
      <c r="C157" s="20" t="s">
        <v>132</v>
      </c>
      <c r="D157" s="76">
        <v>1013</v>
      </c>
      <c r="E157" s="73">
        <v>9050</v>
      </c>
      <c r="F157" s="74"/>
      <c r="G157" s="75">
        <f t="shared" si="34"/>
        <v>0</v>
      </c>
      <c r="H157" s="74"/>
      <c r="I157" s="74"/>
      <c r="J157" s="75">
        <f t="shared" si="32"/>
        <v>45200</v>
      </c>
      <c r="K157" s="74">
        <v>45200</v>
      </c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5">
        <f t="shared" si="35"/>
        <v>5000</v>
      </c>
      <c r="AA157" s="74">
        <v>5000</v>
      </c>
      <c r="AB157" s="74"/>
    </row>
    <row r="158" spans="1:28" s="18" customFormat="1" ht="15.75" hidden="1" customHeight="1" x14ac:dyDescent="0.2">
      <c r="A158" s="16" t="s">
        <v>219</v>
      </c>
      <c r="B158" s="24" t="s">
        <v>139</v>
      </c>
      <c r="C158" s="24" t="s">
        <v>134</v>
      </c>
      <c r="D158" s="91">
        <f t="shared" ref="D158:K158" si="39">SUM(D159+D160+D161+D162+D163+D166)</f>
        <v>62152.200000000004</v>
      </c>
      <c r="E158" s="91">
        <f>SUM(E159+E160+E161+E162+E163+E164+E165+E166)</f>
        <v>130164.40000000001</v>
      </c>
      <c r="F158" s="91">
        <f t="shared" si="39"/>
        <v>0</v>
      </c>
      <c r="G158" s="92">
        <f t="shared" si="39"/>
        <v>50135</v>
      </c>
      <c r="H158" s="91">
        <f t="shared" si="39"/>
        <v>50135</v>
      </c>
      <c r="I158" s="91">
        <f t="shared" si="39"/>
        <v>0</v>
      </c>
      <c r="J158" s="92">
        <f t="shared" si="39"/>
        <v>148388.5</v>
      </c>
      <c r="K158" s="91">
        <f t="shared" si="39"/>
        <v>148388.5</v>
      </c>
      <c r="L158" s="91"/>
      <c r="M158" s="91"/>
      <c r="N158" s="91"/>
      <c r="O158" s="91"/>
      <c r="P158" s="91"/>
      <c r="Q158" s="91"/>
      <c r="R158" s="91"/>
      <c r="S158" s="91"/>
      <c r="T158" s="91">
        <f>SUM(T159+T160+T161+T162+T163+T166)</f>
        <v>0</v>
      </c>
      <c r="U158" s="91"/>
      <c r="V158" s="91"/>
      <c r="W158" s="91"/>
      <c r="X158" s="91"/>
      <c r="Y158" s="91"/>
      <c r="Z158" s="75">
        <f t="shared" si="35"/>
        <v>68000</v>
      </c>
      <c r="AA158" s="91">
        <f>SUM(AA159+AA160+AA161+AA162+AA163+AA166)</f>
        <v>68000</v>
      </c>
      <c r="AB158" s="91">
        <f>SUM(AB159+AB160+AB161+AB162+AB163+AB166)</f>
        <v>0</v>
      </c>
    </row>
    <row r="159" spans="1:28" ht="25.5" hidden="1" x14ac:dyDescent="0.2">
      <c r="A159" s="14" t="s">
        <v>220</v>
      </c>
      <c r="B159" s="20" t="s">
        <v>139</v>
      </c>
      <c r="C159" s="20" t="s">
        <v>134</v>
      </c>
      <c r="D159" s="76">
        <v>18135.900000000001</v>
      </c>
      <c r="E159" s="73">
        <v>17886.400000000001</v>
      </c>
      <c r="F159" s="74"/>
      <c r="G159" s="75">
        <f t="shared" si="34"/>
        <v>15052</v>
      </c>
      <c r="H159" s="74">
        <v>15052</v>
      </c>
      <c r="I159" s="74"/>
      <c r="J159" s="75">
        <f t="shared" si="32"/>
        <v>46038.5</v>
      </c>
      <c r="K159" s="74">
        <v>46038.5</v>
      </c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5">
        <f t="shared" si="35"/>
        <v>18000</v>
      </c>
      <c r="AA159" s="74">
        <v>18000</v>
      </c>
      <c r="AB159" s="74"/>
    </row>
    <row r="160" spans="1:28" ht="38.25" hidden="1" x14ac:dyDescent="0.2">
      <c r="A160" s="14" t="s">
        <v>221</v>
      </c>
      <c r="B160" s="20" t="s">
        <v>139</v>
      </c>
      <c r="C160" s="20" t="s">
        <v>134</v>
      </c>
      <c r="D160" s="76">
        <v>43961.8</v>
      </c>
      <c r="E160" s="73">
        <v>43929.8</v>
      </c>
      <c r="F160" s="74"/>
      <c r="G160" s="75">
        <f t="shared" si="34"/>
        <v>35083</v>
      </c>
      <c r="H160" s="74">
        <v>35083</v>
      </c>
      <c r="I160" s="74"/>
      <c r="J160" s="75">
        <f t="shared" si="32"/>
        <v>102350</v>
      </c>
      <c r="K160" s="74">
        <v>102350</v>
      </c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5">
        <f t="shared" si="35"/>
        <v>50000</v>
      </c>
      <c r="AA160" s="74">
        <v>50000</v>
      </c>
      <c r="AB160" s="74"/>
    </row>
    <row r="161" spans="1:28" ht="16.5" hidden="1" customHeight="1" x14ac:dyDescent="0.2">
      <c r="A161" s="14" t="s">
        <v>222</v>
      </c>
      <c r="B161" s="20" t="s">
        <v>139</v>
      </c>
      <c r="C161" s="20" t="s">
        <v>134</v>
      </c>
      <c r="D161" s="76"/>
      <c r="E161" s="73">
        <v>610</v>
      </c>
      <c r="F161" s="74"/>
      <c r="G161" s="75">
        <f t="shared" si="34"/>
        <v>0</v>
      </c>
      <c r="H161" s="74"/>
      <c r="I161" s="74"/>
      <c r="J161" s="75">
        <f t="shared" si="32"/>
        <v>0</v>
      </c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5">
        <f t="shared" si="35"/>
        <v>0</v>
      </c>
      <c r="AA161" s="74"/>
      <c r="AB161" s="74"/>
    </row>
    <row r="162" spans="1:28" ht="16.5" hidden="1" customHeight="1" x14ac:dyDescent="0.2">
      <c r="A162" s="14" t="s">
        <v>223</v>
      </c>
      <c r="B162" s="20" t="s">
        <v>139</v>
      </c>
      <c r="C162" s="20" t="s">
        <v>134</v>
      </c>
      <c r="D162" s="76"/>
      <c r="E162" s="73">
        <v>1770</v>
      </c>
      <c r="F162" s="74"/>
      <c r="G162" s="75">
        <f t="shared" si="34"/>
        <v>0</v>
      </c>
      <c r="H162" s="74"/>
      <c r="I162" s="74"/>
      <c r="J162" s="75">
        <f t="shared" si="32"/>
        <v>0</v>
      </c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5">
        <f t="shared" si="35"/>
        <v>0</v>
      </c>
      <c r="AA162" s="74"/>
      <c r="AB162" s="74"/>
    </row>
    <row r="163" spans="1:28" ht="38.25" hidden="1" x14ac:dyDescent="0.2">
      <c r="A163" s="14" t="s">
        <v>345</v>
      </c>
      <c r="B163" s="20" t="s">
        <v>139</v>
      </c>
      <c r="C163" s="20" t="s">
        <v>134</v>
      </c>
      <c r="D163" s="76"/>
      <c r="E163" s="76">
        <v>52207.5</v>
      </c>
      <c r="F163" s="74"/>
      <c r="G163" s="75">
        <f t="shared" si="34"/>
        <v>0</v>
      </c>
      <c r="H163" s="74"/>
      <c r="I163" s="74"/>
      <c r="J163" s="75">
        <f t="shared" si="32"/>
        <v>0</v>
      </c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5">
        <f t="shared" si="35"/>
        <v>0</v>
      </c>
      <c r="AA163" s="74"/>
      <c r="AB163" s="74"/>
    </row>
    <row r="164" spans="1:28" ht="25.5" hidden="1" x14ac:dyDescent="0.2">
      <c r="A164" s="40" t="s">
        <v>118</v>
      </c>
      <c r="B164" s="20" t="s">
        <v>139</v>
      </c>
      <c r="C164" s="20" t="s">
        <v>134</v>
      </c>
      <c r="D164" s="76"/>
      <c r="E164" s="76">
        <v>10000</v>
      </c>
      <c r="F164" s="74"/>
      <c r="G164" s="75"/>
      <c r="H164" s="74"/>
      <c r="I164" s="74"/>
      <c r="J164" s="75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5">
        <f t="shared" si="35"/>
        <v>0</v>
      </c>
      <c r="AA164" s="74"/>
      <c r="AB164" s="74"/>
    </row>
    <row r="165" spans="1:28" hidden="1" x14ac:dyDescent="0.2">
      <c r="A165" s="40" t="s">
        <v>119</v>
      </c>
      <c r="B165" s="20" t="s">
        <v>139</v>
      </c>
      <c r="C165" s="20" t="s">
        <v>134</v>
      </c>
      <c r="D165" s="76"/>
      <c r="E165" s="76">
        <v>3760.7</v>
      </c>
      <c r="F165" s="74"/>
      <c r="G165" s="75"/>
      <c r="H165" s="74"/>
      <c r="I165" s="74"/>
      <c r="J165" s="75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5">
        <f t="shared" si="35"/>
        <v>0</v>
      </c>
      <c r="AA165" s="74"/>
      <c r="AB165" s="74"/>
    </row>
    <row r="166" spans="1:28" ht="30" hidden="1" customHeight="1" x14ac:dyDescent="0.2">
      <c r="A166" s="40" t="s">
        <v>59</v>
      </c>
      <c r="B166" s="20" t="s">
        <v>139</v>
      </c>
      <c r="C166" s="20" t="s">
        <v>134</v>
      </c>
      <c r="D166" s="76">
        <v>54.5</v>
      </c>
      <c r="E166" s="76"/>
      <c r="F166" s="74"/>
      <c r="G166" s="75">
        <f t="shared" si="34"/>
        <v>0</v>
      </c>
      <c r="H166" s="74"/>
      <c r="I166" s="74"/>
      <c r="J166" s="75">
        <f t="shared" si="32"/>
        <v>0</v>
      </c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5">
        <f t="shared" si="35"/>
        <v>0</v>
      </c>
      <c r="AA166" s="74"/>
      <c r="AB166" s="74"/>
    </row>
    <row r="167" spans="1:28" s="130" customFormat="1" ht="16.5" hidden="1" customHeight="1" x14ac:dyDescent="0.2">
      <c r="A167" s="137" t="s">
        <v>56</v>
      </c>
      <c r="B167" s="138" t="s">
        <v>141</v>
      </c>
      <c r="C167" s="138" t="s">
        <v>131</v>
      </c>
      <c r="D167" s="139">
        <f>D168</f>
        <v>23</v>
      </c>
      <c r="E167" s="139">
        <f t="shared" ref="E167:AB167" si="40">E168</f>
        <v>0</v>
      </c>
      <c r="F167" s="139">
        <f t="shared" si="40"/>
        <v>0</v>
      </c>
      <c r="G167" s="139">
        <f t="shared" si="40"/>
        <v>0</v>
      </c>
      <c r="H167" s="139">
        <f t="shared" si="40"/>
        <v>0</v>
      </c>
      <c r="I167" s="139">
        <f t="shared" si="40"/>
        <v>0</v>
      </c>
      <c r="J167" s="139">
        <f t="shared" si="40"/>
        <v>0</v>
      </c>
      <c r="K167" s="139">
        <f t="shared" si="40"/>
        <v>0</v>
      </c>
      <c r="L167" s="139">
        <f t="shared" si="40"/>
        <v>0</v>
      </c>
      <c r="M167" s="139">
        <f t="shared" si="40"/>
        <v>0</v>
      </c>
      <c r="N167" s="139">
        <f t="shared" si="40"/>
        <v>0</v>
      </c>
      <c r="O167" s="139">
        <f t="shared" si="40"/>
        <v>0</v>
      </c>
      <c r="P167" s="139">
        <f t="shared" si="40"/>
        <v>0</v>
      </c>
      <c r="Q167" s="139">
        <f t="shared" si="40"/>
        <v>0</v>
      </c>
      <c r="R167" s="139">
        <f t="shared" si="40"/>
        <v>0</v>
      </c>
      <c r="S167" s="139">
        <f t="shared" si="40"/>
        <v>0</v>
      </c>
      <c r="T167" s="139">
        <f t="shared" si="40"/>
        <v>0</v>
      </c>
      <c r="U167" s="139"/>
      <c r="V167" s="139"/>
      <c r="W167" s="139"/>
      <c r="X167" s="139"/>
      <c r="Y167" s="139"/>
      <c r="Z167" s="75">
        <f t="shared" si="35"/>
        <v>0</v>
      </c>
      <c r="AA167" s="139">
        <f t="shared" si="40"/>
        <v>0</v>
      </c>
      <c r="AB167" s="139">
        <f t="shared" si="40"/>
        <v>0</v>
      </c>
    </row>
    <row r="168" spans="1:28" s="58" customFormat="1" ht="16.5" hidden="1" customHeight="1" x14ac:dyDescent="0.2">
      <c r="A168" s="59" t="s">
        <v>57</v>
      </c>
      <c r="B168" s="61" t="s">
        <v>141</v>
      </c>
      <c r="C168" s="61" t="s">
        <v>139</v>
      </c>
      <c r="D168" s="94">
        <f>D169</f>
        <v>23</v>
      </c>
      <c r="E168" s="94"/>
      <c r="F168" s="95"/>
      <c r="G168" s="96"/>
      <c r="H168" s="95"/>
      <c r="I168" s="95"/>
      <c r="J168" s="96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75">
        <f t="shared" si="35"/>
        <v>0</v>
      </c>
      <c r="AA168" s="95"/>
      <c r="AB168" s="95"/>
    </row>
    <row r="169" spans="1:28" ht="39" hidden="1" customHeight="1" x14ac:dyDescent="0.2">
      <c r="A169" s="40" t="s">
        <v>58</v>
      </c>
      <c r="B169" s="42" t="s">
        <v>141</v>
      </c>
      <c r="C169" s="42" t="s">
        <v>139</v>
      </c>
      <c r="D169" s="76">
        <v>23</v>
      </c>
      <c r="E169" s="76"/>
      <c r="F169" s="74"/>
      <c r="G169" s="75"/>
      <c r="H169" s="74"/>
      <c r="I169" s="74"/>
      <c r="J169" s="75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5">
        <f t="shared" si="35"/>
        <v>0</v>
      </c>
      <c r="AA169" s="74"/>
      <c r="AB169" s="74"/>
    </row>
    <row r="170" spans="1:28" s="130" customFormat="1" ht="18" hidden="1" customHeight="1" x14ac:dyDescent="0.2">
      <c r="A170" s="127" t="s">
        <v>224</v>
      </c>
      <c r="B170" s="140" t="s">
        <v>145</v>
      </c>
      <c r="C170" s="140" t="s">
        <v>131</v>
      </c>
      <c r="D170" s="139">
        <f t="shared" ref="D170:K170" si="41">SUM(D171+D217+D285+D324)</f>
        <v>1340981.6000000001</v>
      </c>
      <c r="E170" s="139">
        <f t="shared" si="41"/>
        <v>1530304</v>
      </c>
      <c r="F170" s="139">
        <f t="shared" si="41"/>
        <v>0</v>
      </c>
      <c r="G170" s="139">
        <f t="shared" si="41"/>
        <v>1393270.2</v>
      </c>
      <c r="H170" s="139">
        <f t="shared" si="41"/>
        <v>654872.49999999988</v>
      </c>
      <c r="I170" s="139">
        <f t="shared" si="41"/>
        <v>738397.70000000007</v>
      </c>
      <c r="J170" s="139">
        <f t="shared" si="41"/>
        <v>1611155.1</v>
      </c>
      <c r="K170" s="139">
        <f t="shared" si="41"/>
        <v>895896.19999999984</v>
      </c>
      <c r="L170" s="139"/>
      <c r="M170" s="139"/>
      <c r="N170" s="139"/>
      <c r="O170" s="139"/>
      <c r="P170" s="139"/>
      <c r="Q170" s="139"/>
      <c r="R170" s="139"/>
      <c r="S170" s="139"/>
      <c r="T170" s="139">
        <f t="shared" ref="T170:AB170" si="42">SUM(T171+T217+T285+T324)</f>
        <v>722865.3</v>
      </c>
      <c r="U170" s="139">
        <f t="shared" si="42"/>
        <v>617231.89999999991</v>
      </c>
      <c r="V170" s="139">
        <f t="shared" si="42"/>
        <v>2529.0000000000005</v>
      </c>
      <c r="W170" s="139">
        <f t="shared" si="42"/>
        <v>1406.0000000000002</v>
      </c>
      <c r="X170" s="139">
        <f t="shared" si="42"/>
        <v>1066</v>
      </c>
      <c r="Y170" s="139">
        <f t="shared" si="42"/>
        <v>1879</v>
      </c>
      <c r="Z170" s="75">
        <f t="shared" si="35"/>
        <v>1512059.7000000002</v>
      </c>
      <c r="AA170" s="139">
        <f t="shared" si="42"/>
        <v>789194.40000000014</v>
      </c>
      <c r="AB170" s="139">
        <f t="shared" si="42"/>
        <v>722865.3</v>
      </c>
    </row>
    <row r="171" spans="1:28" s="18" customFormat="1" ht="15.75" hidden="1" customHeight="1" x14ac:dyDescent="0.2">
      <c r="A171" s="16" t="s">
        <v>225</v>
      </c>
      <c r="B171" s="24" t="s">
        <v>145</v>
      </c>
      <c r="C171" s="24" t="s">
        <v>130</v>
      </c>
      <c r="D171" s="91">
        <f t="shared" ref="D171:I171" si="43">SUM(D172+D186+D187+D188+D200+D201)</f>
        <v>336439.30000000005</v>
      </c>
      <c r="E171" s="91">
        <f t="shared" si="43"/>
        <v>518170.10000000003</v>
      </c>
      <c r="F171" s="91">
        <f t="shared" si="43"/>
        <v>0</v>
      </c>
      <c r="G171" s="92">
        <f t="shared" si="43"/>
        <v>346044.30000000005</v>
      </c>
      <c r="H171" s="91">
        <f t="shared" si="43"/>
        <v>325851</v>
      </c>
      <c r="I171" s="91">
        <f t="shared" si="43"/>
        <v>20193.300000000003</v>
      </c>
      <c r="J171" s="92">
        <f>SUM(J172+J186+J187+J188+J200+J201+J202)</f>
        <v>457877.4</v>
      </c>
      <c r="K171" s="91">
        <f>SUM(K172+K186+K187+K188+K200+K201+K202+K216)</f>
        <v>438977.7</v>
      </c>
      <c r="L171" s="91">
        <f t="shared" ref="L171:T171" si="44">SUM(L172+L186+L187+L188+L200+L201+L202+L216)</f>
        <v>15035.3</v>
      </c>
      <c r="M171" s="91">
        <f t="shared" si="44"/>
        <v>142.30000000000001</v>
      </c>
      <c r="N171" s="91">
        <f t="shared" si="44"/>
        <v>100</v>
      </c>
      <c r="O171" s="91">
        <f t="shared" si="44"/>
        <v>0</v>
      </c>
      <c r="P171" s="91">
        <f t="shared" si="44"/>
        <v>0</v>
      </c>
      <c r="Q171" s="91">
        <f t="shared" si="44"/>
        <v>0</v>
      </c>
      <c r="R171" s="91">
        <f t="shared" si="44"/>
        <v>4889.5</v>
      </c>
      <c r="S171" s="91">
        <f t="shared" si="44"/>
        <v>0</v>
      </c>
      <c r="T171" s="91">
        <f t="shared" si="44"/>
        <v>21928.1</v>
      </c>
      <c r="U171" s="91">
        <f>SUM(U172+U186+U187+U188+U200+U201)</f>
        <v>0</v>
      </c>
      <c r="V171" s="91">
        <f>SUM(V202)</f>
        <v>2529.0000000000005</v>
      </c>
      <c r="W171" s="91">
        <f>SUM(W202)</f>
        <v>1287.1000000000001</v>
      </c>
      <c r="X171" s="91">
        <f>SUM(X202)</f>
        <v>0</v>
      </c>
      <c r="Y171" s="91">
        <f>SUM(Y202)</f>
        <v>0</v>
      </c>
      <c r="Z171" s="75">
        <f t="shared" si="35"/>
        <v>451037.7</v>
      </c>
      <c r="AA171" s="91">
        <f>SUM(AA172+AA186+AA187+AA188+AA200+AA201+AA202+AA216)</f>
        <v>429109.60000000003</v>
      </c>
      <c r="AB171" s="91">
        <f>SUM(AB172+AB186+AB187+AB188+AB200+AB201+AB202+AB216)</f>
        <v>21928.1</v>
      </c>
    </row>
    <row r="172" spans="1:28" s="18" customFormat="1" ht="25.5" hidden="1" customHeight="1" x14ac:dyDescent="0.2">
      <c r="A172" s="22" t="s">
        <v>359</v>
      </c>
      <c r="B172" s="28" t="s">
        <v>145</v>
      </c>
      <c r="C172" s="28" t="s">
        <v>130</v>
      </c>
      <c r="D172" s="97">
        <f>SUM(D173+D174+D175+D176+D177+D178+D179+D180+D181+D182+D183+D184+D185)</f>
        <v>334770.10000000003</v>
      </c>
      <c r="E172" s="97">
        <f t="shared" ref="E172:T172" si="45">SUM(E173+E174+E175+E176+E177+E178+E179+E180+E181+E182+E183+E184+E185)</f>
        <v>353022.50000000006</v>
      </c>
      <c r="F172" s="97">
        <f t="shared" si="45"/>
        <v>0</v>
      </c>
      <c r="G172" s="98">
        <f t="shared" si="45"/>
        <v>321667</v>
      </c>
      <c r="H172" s="97">
        <f t="shared" si="45"/>
        <v>321667</v>
      </c>
      <c r="I172" s="97">
        <f t="shared" si="45"/>
        <v>0</v>
      </c>
      <c r="J172" s="98">
        <f t="shared" si="45"/>
        <v>385909.2</v>
      </c>
      <c r="K172" s="97">
        <f t="shared" si="45"/>
        <v>385909.2</v>
      </c>
      <c r="L172" s="97">
        <f t="shared" si="45"/>
        <v>0</v>
      </c>
      <c r="M172" s="97">
        <f t="shared" si="45"/>
        <v>0</v>
      </c>
      <c r="N172" s="97">
        <f t="shared" si="45"/>
        <v>0</v>
      </c>
      <c r="O172" s="97">
        <f t="shared" si="45"/>
        <v>0</v>
      </c>
      <c r="P172" s="97">
        <f t="shared" si="45"/>
        <v>0</v>
      </c>
      <c r="Q172" s="97">
        <f t="shared" si="45"/>
        <v>0</v>
      </c>
      <c r="R172" s="97">
        <f t="shared" si="45"/>
        <v>0</v>
      </c>
      <c r="S172" s="97">
        <f t="shared" si="45"/>
        <v>0</v>
      </c>
      <c r="T172" s="97">
        <f t="shared" si="45"/>
        <v>0</v>
      </c>
      <c r="U172" s="97">
        <f>SUM(U173+U174+U175+U176+U177+U178+U179+U180+U181+U182+U183+U184+U185)</f>
        <v>0</v>
      </c>
      <c r="V172" s="97">
        <f>SUM(V173+V174+V175+V176+V177+V178+V179+V180+V181+V182+V183+V184+V185)</f>
        <v>0</v>
      </c>
      <c r="W172" s="97">
        <f>SUM(W173+W174+W175+W176+W177+W178+W179+W180+W181+W182+W183+W184+W185)</f>
        <v>0</v>
      </c>
      <c r="X172" s="97">
        <f>SUM(X173+X174+X175+X176+X177+X178+X179+X180+X181+X182+X183+X184+X185)</f>
        <v>0</v>
      </c>
      <c r="Y172" s="97">
        <f>SUM(Y173+Y174+Y175+Y176+Y177+Y178+Y179+Y180+Y181+Y182+Y183+Y184+Y185)</f>
        <v>0</v>
      </c>
      <c r="Z172" s="75">
        <f t="shared" si="35"/>
        <v>388961.2</v>
      </c>
      <c r="AA172" s="97">
        <f>SUM(AA173+AA174+AA175+AA176+AA177+AA178+AA179+AA180+AA181+AA182+AA183+AA184+AA185)</f>
        <v>388961.2</v>
      </c>
      <c r="AB172" s="97">
        <f>SUM(AB173+AB174+AB175+AB176+AB177+AB178+AB179+AB180+AB181+AB182+AB183+AB184+AB185)</f>
        <v>0</v>
      </c>
    </row>
    <row r="173" spans="1:28" hidden="1" x14ac:dyDescent="0.2">
      <c r="A173" s="14" t="s">
        <v>445</v>
      </c>
      <c r="B173" s="20" t="s">
        <v>145</v>
      </c>
      <c r="C173" s="20" t="s">
        <v>130</v>
      </c>
      <c r="D173" s="76">
        <v>40908.5</v>
      </c>
      <c r="E173" s="76">
        <v>45257.7</v>
      </c>
      <c r="F173" s="74"/>
      <c r="G173" s="75">
        <f t="shared" ref="G173:G199" si="46">SUM(I173+H173)</f>
        <v>40763.1</v>
      </c>
      <c r="H173" s="74">
        <v>40763.1</v>
      </c>
      <c r="I173" s="74"/>
      <c r="J173" s="75">
        <f t="shared" ref="J173:J200" si="47">SUM(K173+T173)</f>
        <v>44353.7</v>
      </c>
      <c r="K173" s="74">
        <v>44353.7</v>
      </c>
      <c r="L173" s="74"/>
      <c r="M173" s="74"/>
      <c r="N173" s="74"/>
      <c r="O173" s="74"/>
      <c r="P173" s="74"/>
      <c r="Q173" s="74"/>
      <c r="R173" s="74"/>
      <c r="S173" s="74"/>
      <c r="T173" s="74">
        <f>SUM(U173:Y173)</f>
        <v>0</v>
      </c>
      <c r="U173" s="74"/>
      <c r="V173" s="74"/>
      <c r="W173" s="74"/>
      <c r="X173" s="74"/>
      <c r="Y173" s="74"/>
      <c r="Z173" s="75">
        <f t="shared" si="35"/>
        <v>44353.7</v>
      </c>
      <c r="AA173" s="74">
        <v>44353.7</v>
      </c>
      <c r="AB173" s="74"/>
    </row>
    <row r="174" spans="1:28" hidden="1" x14ac:dyDescent="0.2">
      <c r="A174" s="14" t="s">
        <v>446</v>
      </c>
      <c r="B174" s="20" t="s">
        <v>145</v>
      </c>
      <c r="C174" s="20" t="s">
        <v>130</v>
      </c>
      <c r="D174" s="76">
        <v>20845.900000000001</v>
      </c>
      <c r="E174" s="76">
        <v>24547.9</v>
      </c>
      <c r="F174" s="74"/>
      <c r="G174" s="75">
        <f t="shared" si="46"/>
        <v>22236.5</v>
      </c>
      <c r="H174" s="74">
        <v>22236.5</v>
      </c>
      <c r="I174" s="74"/>
      <c r="J174" s="75">
        <f t="shared" si="47"/>
        <v>27550.5</v>
      </c>
      <c r="K174" s="74">
        <v>27550.5</v>
      </c>
      <c r="L174" s="74"/>
      <c r="M174" s="74"/>
      <c r="N174" s="74"/>
      <c r="O174" s="74"/>
      <c r="P174" s="74"/>
      <c r="Q174" s="74"/>
      <c r="R174" s="74"/>
      <c r="S174" s="74"/>
      <c r="T174" s="74">
        <f t="shared" ref="T174:T239" si="48">SUM(U174:Y174)</f>
        <v>0</v>
      </c>
      <c r="U174" s="74"/>
      <c r="V174" s="74"/>
      <c r="W174" s="74"/>
      <c r="X174" s="74"/>
      <c r="Y174" s="74"/>
      <c r="Z174" s="75">
        <f t="shared" si="35"/>
        <v>27550.5</v>
      </c>
      <c r="AA174" s="74">
        <v>27550.5</v>
      </c>
      <c r="AB174" s="74"/>
    </row>
    <row r="175" spans="1:28" hidden="1" x14ac:dyDescent="0.2">
      <c r="A175" s="14" t="s">
        <v>447</v>
      </c>
      <c r="B175" s="20" t="s">
        <v>145</v>
      </c>
      <c r="C175" s="20" t="s">
        <v>130</v>
      </c>
      <c r="D175" s="76">
        <v>26659.5</v>
      </c>
      <c r="E175" s="76">
        <v>25590.1</v>
      </c>
      <c r="F175" s="74"/>
      <c r="G175" s="75">
        <f t="shared" si="46"/>
        <v>22960.3</v>
      </c>
      <c r="H175" s="74">
        <v>22960.3</v>
      </c>
      <c r="I175" s="74"/>
      <c r="J175" s="75">
        <f t="shared" si="47"/>
        <v>29186.2</v>
      </c>
      <c r="K175" s="74">
        <v>29186.2</v>
      </c>
      <c r="L175" s="74"/>
      <c r="M175" s="74"/>
      <c r="N175" s="74"/>
      <c r="O175" s="74"/>
      <c r="P175" s="74"/>
      <c r="Q175" s="74"/>
      <c r="R175" s="74"/>
      <c r="S175" s="74"/>
      <c r="T175" s="74">
        <f t="shared" si="48"/>
        <v>0</v>
      </c>
      <c r="U175" s="74"/>
      <c r="V175" s="74"/>
      <c r="W175" s="74"/>
      <c r="X175" s="74"/>
      <c r="Y175" s="74"/>
      <c r="Z175" s="75">
        <f t="shared" si="35"/>
        <v>28586.2</v>
      </c>
      <c r="AA175" s="74">
        <v>28586.2</v>
      </c>
      <c r="AB175" s="74"/>
    </row>
    <row r="176" spans="1:28" hidden="1" x14ac:dyDescent="0.2">
      <c r="A176" s="14" t="s">
        <v>448</v>
      </c>
      <c r="B176" s="20" t="s">
        <v>145</v>
      </c>
      <c r="C176" s="20" t="s">
        <v>130</v>
      </c>
      <c r="D176" s="76">
        <v>31556.6</v>
      </c>
      <c r="E176" s="76">
        <v>31945.3</v>
      </c>
      <c r="F176" s="74"/>
      <c r="G176" s="75">
        <f t="shared" si="46"/>
        <v>28826.2</v>
      </c>
      <c r="H176" s="74">
        <v>28826.2</v>
      </c>
      <c r="I176" s="74"/>
      <c r="J176" s="75">
        <f t="shared" si="47"/>
        <v>31897.7</v>
      </c>
      <c r="K176" s="74">
        <v>31897.7</v>
      </c>
      <c r="L176" s="74"/>
      <c r="M176" s="74"/>
      <c r="N176" s="74"/>
      <c r="O176" s="74"/>
      <c r="P176" s="74"/>
      <c r="Q176" s="74"/>
      <c r="R176" s="74"/>
      <c r="S176" s="74"/>
      <c r="T176" s="74">
        <f t="shared" si="48"/>
        <v>0</v>
      </c>
      <c r="U176" s="74"/>
      <c r="V176" s="74"/>
      <c r="W176" s="74"/>
      <c r="X176" s="74"/>
      <c r="Y176" s="74"/>
      <c r="Z176" s="75">
        <f t="shared" si="35"/>
        <v>31897.7</v>
      </c>
      <c r="AA176" s="74">
        <v>31897.7</v>
      </c>
      <c r="AB176" s="74"/>
    </row>
    <row r="177" spans="1:28" hidden="1" x14ac:dyDescent="0.2">
      <c r="A177" s="14" t="s">
        <v>449</v>
      </c>
      <c r="B177" s="20" t="s">
        <v>145</v>
      </c>
      <c r="C177" s="20" t="s">
        <v>130</v>
      </c>
      <c r="D177" s="76">
        <v>2794.4</v>
      </c>
      <c r="E177" s="76">
        <v>2973.3</v>
      </c>
      <c r="F177" s="74"/>
      <c r="G177" s="75">
        <f t="shared" si="46"/>
        <v>2853.9</v>
      </c>
      <c r="H177" s="74">
        <v>2853.9</v>
      </c>
      <c r="I177" s="74"/>
      <c r="J177" s="75">
        <f t="shared" si="47"/>
        <v>2808.5</v>
      </c>
      <c r="K177" s="74">
        <v>2808.5</v>
      </c>
      <c r="L177" s="74"/>
      <c r="M177" s="74"/>
      <c r="N177" s="74"/>
      <c r="O177" s="74"/>
      <c r="P177" s="74"/>
      <c r="Q177" s="74"/>
      <c r="R177" s="74"/>
      <c r="S177" s="74"/>
      <c r="T177" s="74">
        <f t="shared" si="48"/>
        <v>0</v>
      </c>
      <c r="U177" s="74"/>
      <c r="V177" s="74"/>
      <c r="W177" s="74"/>
      <c r="X177" s="74"/>
      <c r="Y177" s="74"/>
      <c r="Z177" s="75">
        <f t="shared" si="35"/>
        <v>2808.5</v>
      </c>
      <c r="AA177" s="74">
        <v>2808.5</v>
      </c>
      <c r="AB177" s="74"/>
    </row>
    <row r="178" spans="1:28" hidden="1" x14ac:dyDescent="0.2">
      <c r="A178" s="14" t="s">
        <v>450</v>
      </c>
      <c r="B178" s="20" t="s">
        <v>145</v>
      </c>
      <c r="C178" s="20" t="s">
        <v>130</v>
      </c>
      <c r="D178" s="76">
        <v>52206.7</v>
      </c>
      <c r="E178" s="76">
        <v>53868.4</v>
      </c>
      <c r="F178" s="74"/>
      <c r="G178" s="75">
        <f t="shared" si="46"/>
        <v>49828.5</v>
      </c>
      <c r="H178" s="74">
        <v>49828.5</v>
      </c>
      <c r="I178" s="74"/>
      <c r="J178" s="75">
        <f t="shared" si="47"/>
        <v>61389.1</v>
      </c>
      <c r="K178" s="74">
        <v>61389.1</v>
      </c>
      <c r="L178" s="74"/>
      <c r="M178" s="74"/>
      <c r="N178" s="74"/>
      <c r="O178" s="74"/>
      <c r="P178" s="74"/>
      <c r="Q178" s="74"/>
      <c r="R178" s="74"/>
      <c r="S178" s="74"/>
      <c r="T178" s="74">
        <f t="shared" si="48"/>
        <v>0</v>
      </c>
      <c r="U178" s="74"/>
      <c r="V178" s="74"/>
      <c r="W178" s="74"/>
      <c r="X178" s="74"/>
      <c r="Y178" s="74"/>
      <c r="Z178" s="75">
        <f t="shared" si="35"/>
        <v>62841.1</v>
      </c>
      <c r="AA178" s="74">
        <v>62841.1</v>
      </c>
      <c r="AB178" s="74"/>
    </row>
    <row r="179" spans="1:28" hidden="1" x14ac:dyDescent="0.2">
      <c r="A179" s="14" t="s">
        <v>451</v>
      </c>
      <c r="B179" s="20" t="s">
        <v>145</v>
      </c>
      <c r="C179" s="20" t="s">
        <v>130</v>
      </c>
      <c r="D179" s="76">
        <v>25724.7</v>
      </c>
      <c r="E179" s="76">
        <v>26303.3</v>
      </c>
      <c r="F179" s="74"/>
      <c r="G179" s="75">
        <f t="shared" si="46"/>
        <v>23299.200000000001</v>
      </c>
      <c r="H179" s="74">
        <v>23299.200000000001</v>
      </c>
      <c r="I179" s="74"/>
      <c r="J179" s="75">
        <f t="shared" si="47"/>
        <v>30732.5</v>
      </c>
      <c r="K179" s="74">
        <v>30732.5</v>
      </c>
      <c r="L179" s="74"/>
      <c r="M179" s="74"/>
      <c r="N179" s="74"/>
      <c r="O179" s="74"/>
      <c r="P179" s="74"/>
      <c r="Q179" s="74"/>
      <c r="R179" s="74"/>
      <c r="S179" s="74"/>
      <c r="T179" s="74">
        <f t="shared" si="48"/>
        <v>0</v>
      </c>
      <c r="U179" s="74"/>
      <c r="V179" s="74"/>
      <c r="W179" s="74"/>
      <c r="X179" s="74"/>
      <c r="Y179" s="74"/>
      <c r="Z179" s="75">
        <f t="shared" si="35"/>
        <v>30732.5</v>
      </c>
      <c r="AA179" s="74">
        <v>30732.5</v>
      </c>
      <c r="AB179" s="74"/>
    </row>
    <row r="180" spans="1:28" hidden="1" x14ac:dyDescent="0.2">
      <c r="A180" s="14" t="s">
        <v>452</v>
      </c>
      <c r="B180" s="20" t="s">
        <v>145</v>
      </c>
      <c r="C180" s="20" t="s">
        <v>130</v>
      </c>
      <c r="D180" s="76">
        <v>31942.1</v>
      </c>
      <c r="E180" s="76">
        <v>34976.6</v>
      </c>
      <c r="F180" s="74"/>
      <c r="G180" s="75">
        <f t="shared" si="46"/>
        <v>31465.8</v>
      </c>
      <c r="H180" s="74">
        <v>31465.8</v>
      </c>
      <c r="I180" s="74"/>
      <c r="J180" s="75">
        <f t="shared" si="47"/>
        <v>39012.6</v>
      </c>
      <c r="K180" s="74">
        <v>39012.6</v>
      </c>
      <c r="L180" s="74"/>
      <c r="M180" s="74"/>
      <c r="N180" s="74"/>
      <c r="O180" s="74"/>
      <c r="P180" s="74"/>
      <c r="Q180" s="74"/>
      <c r="R180" s="74"/>
      <c r="S180" s="74"/>
      <c r="T180" s="74">
        <f t="shared" si="48"/>
        <v>0</v>
      </c>
      <c r="U180" s="74"/>
      <c r="V180" s="74"/>
      <c r="W180" s="74"/>
      <c r="X180" s="74"/>
      <c r="Y180" s="74"/>
      <c r="Z180" s="75">
        <f t="shared" si="35"/>
        <v>40012.6</v>
      </c>
      <c r="AA180" s="74">
        <v>40012.6</v>
      </c>
      <c r="AB180" s="74"/>
    </row>
    <row r="181" spans="1:28" hidden="1" x14ac:dyDescent="0.2">
      <c r="A181" s="14" t="s">
        <v>453</v>
      </c>
      <c r="B181" s="20" t="s">
        <v>145</v>
      </c>
      <c r="C181" s="20" t="s">
        <v>130</v>
      </c>
      <c r="D181" s="76">
        <v>27011.7</v>
      </c>
      <c r="E181" s="76">
        <v>27725.1</v>
      </c>
      <c r="F181" s="74"/>
      <c r="G181" s="75">
        <f t="shared" si="46"/>
        <v>24744.5</v>
      </c>
      <c r="H181" s="74">
        <v>24744.5</v>
      </c>
      <c r="I181" s="74"/>
      <c r="J181" s="75">
        <f t="shared" si="47"/>
        <v>31881</v>
      </c>
      <c r="K181" s="74">
        <v>31881</v>
      </c>
      <c r="L181" s="74"/>
      <c r="M181" s="74"/>
      <c r="N181" s="74"/>
      <c r="O181" s="74"/>
      <c r="P181" s="74"/>
      <c r="Q181" s="74"/>
      <c r="R181" s="74"/>
      <c r="S181" s="74"/>
      <c r="T181" s="74">
        <f t="shared" si="48"/>
        <v>0</v>
      </c>
      <c r="U181" s="74"/>
      <c r="V181" s="74"/>
      <c r="W181" s="74"/>
      <c r="X181" s="74"/>
      <c r="Y181" s="74"/>
      <c r="Z181" s="75">
        <f t="shared" si="35"/>
        <v>32481</v>
      </c>
      <c r="AA181" s="74">
        <v>32481</v>
      </c>
      <c r="AB181" s="74"/>
    </row>
    <row r="182" spans="1:28" hidden="1" x14ac:dyDescent="0.2">
      <c r="A182" s="14" t="s">
        <v>454</v>
      </c>
      <c r="B182" s="20" t="s">
        <v>145</v>
      </c>
      <c r="C182" s="20" t="s">
        <v>130</v>
      </c>
      <c r="D182" s="76">
        <v>16699.3</v>
      </c>
      <c r="E182" s="76">
        <v>15966.2</v>
      </c>
      <c r="F182" s="74"/>
      <c r="G182" s="75">
        <f t="shared" si="46"/>
        <v>14015.4</v>
      </c>
      <c r="H182" s="74">
        <v>14015.4</v>
      </c>
      <c r="I182" s="74"/>
      <c r="J182" s="75">
        <f t="shared" si="47"/>
        <v>18169.7</v>
      </c>
      <c r="K182" s="74">
        <v>18169.7</v>
      </c>
      <c r="L182" s="74"/>
      <c r="M182" s="74"/>
      <c r="N182" s="74"/>
      <c r="O182" s="74"/>
      <c r="P182" s="74"/>
      <c r="Q182" s="74"/>
      <c r="R182" s="74"/>
      <c r="S182" s="74"/>
      <c r="T182" s="74">
        <f t="shared" si="48"/>
        <v>0</v>
      </c>
      <c r="U182" s="74"/>
      <c r="V182" s="74"/>
      <c r="W182" s="74"/>
      <c r="X182" s="74"/>
      <c r="Y182" s="74"/>
      <c r="Z182" s="75">
        <f t="shared" si="35"/>
        <v>18169.7</v>
      </c>
      <c r="AA182" s="74">
        <v>18169.7</v>
      </c>
      <c r="AB182" s="74"/>
    </row>
    <row r="183" spans="1:28" hidden="1" x14ac:dyDescent="0.2">
      <c r="A183" s="14" t="s">
        <v>455</v>
      </c>
      <c r="B183" s="20" t="s">
        <v>145</v>
      </c>
      <c r="C183" s="20" t="s">
        <v>130</v>
      </c>
      <c r="D183" s="76">
        <v>30237.200000000001</v>
      </c>
      <c r="E183" s="76">
        <v>32754.2</v>
      </c>
      <c r="F183" s="74"/>
      <c r="G183" s="75">
        <f t="shared" si="46"/>
        <v>31509.9</v>
      </c>
      <c r="H183" s="74">
        <v>31509.9</v>
      </c>
      <c r="I183" s="74"/>
      <c r="J183" s="75">
        <f t="shared" si="47"/>
        <v>36729.699999999997</v>
      </c>
      <c r="K183" s="74">
        <v>36729.699999999997</v>
      </c>
      <c r="L183" s="74"/>
      <c r="M183" s="74"/>
      <c r="N183" s="74"/>
      <c r="O183" s="74"/>
      <c r="P183" s="74"/>
      <c r="Q183" s="74"/>
      <c r="R183" s="74"/>
      <c r="S183" s="74"/>
      <c r="T183" s="74">
        <f t="shared" si="48"/>
        <v>0</v>
      </c>
      <c r="U183" s="74"/>
      <c r="V183" s="74"/>
      <c r="W183" s="74"/>
      <c r="X183" s="74"/>
      <c r="Y183" s="74"/>
      <c r="Z183" s="75">
        <f t="shared" si="35"/>
        <v>36729.699999999997</v>
      </c>
      <c r="AA183" s="74">
        <v>36729.699999999997</v>
      </c>
      <c r="AB183" s="74"/>
    </row>
    <row r="184" spans="1:28" hidden="1" x14ac:dyDescent="0.2">
      <c r="A184" s="14" t="s">
        <v>456</v>
      </c>
      <c r="B184" s="20" t="s">
        <v>145</v>
      </c>
      <c r="C184" s="20" t="s">
        <v>130</v>
      </c>
      <c r="D184" s="76">
        <v>28183.5</v>
      </c>
      <c r="E184" s="76">
        <v>31114.400000000001</v>
      </c>
      <c r="F184" s="74"/>
      <c r="G184" s="75">
        <f t="shared" si="46"/>
        <v>29163.7</v>
      </c>
      <c r="H184" s="74">
        <v>29163.7</v>
      </c>
      <c r="I184" s="74"/>
      <c r="J184" s="75">
        <f t="shared" si="47"/>
        <v>32198</v>
      </c>
      <c r="K184" s="74">
        <v>32198</v>
      </c>
      <c r="L184" s="74"/>
      <c r="M184" s="74"/>
      <c r="N184" s="74"/>
      <c r="O184" s="74"/>
      <c r="P184" s="74"/>
      <c r="Q184" s="74"/>
      <c r="R184" s="74"/>
      <c r="S184" s="74"/>
      <c r="T184" s="74">
        <f t="shared" si="48"/>
        <v>0</v>
      </c>
      <c r="U184" s="74"/>
      <c r="V184" s="74"/>
      <c r="W184" s="74"/>
      <c r="X184" s="74"/>
      <c r="Y184" s="74"/>
      <c r="Z184" s="75">
        <f t="shared" si="35"/>
        <v>32798</v>
      </c>
      <c r="AA184" s="74">
        <v>32798</v>
      </c>
      <c r="AB184" s="74"/>
    </row>
    <row r="185" spans="1:28" hidden="1" x14ac:dyDescent="0.2">
      <c r="A185" s="14"/>
      <c r="B185" s="20" t="s">
        <v>145</v>
      </c>
      <c r="C185" s="20" t="s">
        <v>130</v>
      </c>
      <c r="D185" s="76"/>
      <c r="E185" s="86">
        <v>0</v>
      </c>
      <c r="F185" s="74"/>
      <c r="G185" s="75">
        <f t="shared" si="46"/>
        <v>0</v>
      </c>
      <c r="H185" s="74"/>
      <c r="I185" s="74"/>
      <c r="J185" s="75">
        <f t="shared" si="47"/>
        <v>0</v>
      </c>
      <c r="K185" s="74"/>
      <c r="L185" s="74"/>
      <c r="M185" s="74"/>
      <c r="N185" s="74"/>
      <c r="O185" s="74"/>
      <c r="P185" s="74"/>
      <c r="Q185" s="74"/>
      <c r="R185" s="74"/>
      <c r="S185" s="74"/>
      <c r="T185" s="74">
        <f t="shared" si="48"/>
        <v>0</v>
      </c>
      <c r="U185" s="74"/>
      <c r="V185" s="74"/>
      <c r="W185" s="74"/>
      <c r="X185" s="74"/>
      <c r="Y185" s="74"/>
      <c r="Z185" s="75">
        <f t="shared" si="35"/>
        <v>0</v>
      </c>
      <c r="AA185" s="74"/>
      <c r="AB185" s="74"/>
    </row>
    <row r="186" spans="1:28" ht="25.5" hidden="1" x14ac:dyDescent="0.2">
      <c r="A186" s="14" t="s">
        <v>226</v>
      </c>
      <c r="B186" s="20" t="s">
        <v>145</v>
      </c>
      <c r="C186" s="20" t="s">
        <v>130</v>
      </c>
      <c r="D186" s="76"/>
      <c r="E186" s="85">
        <v>98.3</v>
      </c>
      <c r="F186" s="74"/>
      <c r="G186" s="75">
        <f t="shared" si="46"/>
        <v>1446.9</v>
      </c>
      <c r="H186" s="74"/>
      <c r="I186" s="74">
        <v>1446.9</v>
      </c>
      <c r="J186" s="75">
        <f t="shared" si="47"/>
        <v>0</v>
      </c>
      <c r="K186" s="74"/>
      <c r="L186" s="74"/>
      <c r="M186" s="74"/>
      <c r="N186" s="74"/>
      <c r="O186" s="74"/>
      <c r="P186" s="74"/>
      <c r="Q186" s="74"/>
      <c r="R186" s="74"/>
      <c r="S186" s="74"/>
      <c r="T186" s="74">
        <f t="shared" si="48"/>
        <v>0</v>
      </c>
      <c r="U186" s="74"/>
      <c r="V186" s="74"/>
      <c r="W186" s="74"/>
      <c r="X186" s="74"/>
      <c r="Y186" s="74"/>
      <c r="Z186" s="75">
        <f t="shared" si="35"/>
        <v>0</v>
      </c>
      <c r="AA186" s="74"/>
      <c r="AB186" s="74"/>
    </row>
    <row r="187" spans="1:28" ht="38.25" hidden="1" x14ac:dyDescent="0.2">
      <c r="A187" s="14" t="s">
        <v>358</v>
      </c>
      <c r="B187" s="20" t="s">
        <v>145</v>
      </c>
      <c r="C187" s="15" t="s">
        <v>130</v>
      </c>
      <c r="D187" s="72"/>
      <c r="E187" s="72">
        <v>0</v>
      </c>
      <c r="F187" s="74"/>
      <c r="G187" s="75">
        <f t="shared" si="46"/>
        <v>2014</v>
      </c>
      <c r="H187" s="74"/>
      <c r="I187" s="74">
        <v>2014</v>
      </c>
      <c r="J187" s="75">
        <f t="shared" si="47"/>
        <v>0</v>
      </c>
      <c r="K187" s="74"/>
      <c r="L187" s="74"/>
      <c r="M187" s="74"/>
      <c r="N187" s="74"/>
      <c r="O187" s="74"/>
      <c r="P187" s="74"/>
      <c r="Q187" s="74"/>
      <c r="R187" s="74"/>
      <c r="S187" s="74"/>
      <c r="T187" s="74">
        <f t="shared" si="48"/>
        <v>0</v>
      </c>
      <c r="U187" s="74"/>
      <c r="V187" s="74"/>
      <c r="W187" s="74"/>
      <c r="X187" s="74"/>
      <c r="Y187" s="74"/>
      <c r="Z187" s="75">
        <f t="shared" si="35"/>
        <v>0</v>
      </c>
      <c r="AA187" s="74"/>
      <c r="AB187" s="74"/>
    </row>
    <row r="188" spans="1:28" ht="51" hidden="1" collapsed="1" x14ac:dyDescent="0.2">
      <c r="A188" s="14" t="s">
        <v>360</v>
      </c>
      <c r="B188" s="20" t="s">
        <v>145</v>
      </c>
      <c r="C188" s="15" t="s">
        <v>130</v>
      </c>
      <c r="D188" s="72">
        <f>SUM(D189+D190+D191+D192+D193+D194+D195+D196+D197+D199)</f>
        <v>0</v>
      </c>
      <c r="E188" s="72">
        <f>SUM(E189+E190+E191+E192+E193+E194+E195+E196+E197+E198+E199)</f>
        <v>42600</v>
      </c>
      <c r="F188" s="72">
        <f t="shared" ref="F188:K188" si="49">SUM(F189+F190+F191+F192+F193+F194+F195+F196+F197+F199)</f>
        <v>0</v>
      </c>
      <c r="G188" s="88">
        <f t="shared" si="49"/>
        <v>0</v>
      </c>
      <c r="H188" s="72">
        <f t="shared" si="49"/>
        <v>0</v>
      </c>
      <c r="I188" s="72">
        <f t="shared" si="49"/>
        <v>0</v>
      </c>
      <c r="J188" s="88">
        <f t="shared" si="49"/>
        <v>0</v>
      </c>
      <c r="K188" s="72">
        <f t="shared" si="49"/>
        <v>0</v>
      </c>
      <c r="L188" s="72"/>
      <c r="M188" s="72"/>
      <c r="N188" s="72"/>
      <c r="O188" s="72"/>
      <c r="P188" s="72"/>
      <c r="Q188" s="72"/>
      <c r="R188" s="72"/>
      <c r="S188" s="72"/>
      <c r="T188" s="74">
        <f>SUM(T189:T198)</f>
        <v>0</v>
      </c>
      <c r="U188" s="74"/>
      <c r="V188" s="74"/>
      <c r="W188" s="74"/>
      <c r="X188" s="74"/>
      <c r="Y188" s="74"/>
      <c r="Z188" s="75">
        <f t="shared" si="35"/>
        <v>0</v>
      </c>
      <c r="AA188" s="74"/>
      <c r="AB188" s="74"/>
    </row>
    <row r="189" spans="1:28" hidden="1" outlineLevel="1" x14ac:dyDescent="0.2">
      <c r="A189" s="14" t="s">
        <v>361</v>
      </c>
      <c r="B189" s="20" t="s">
        <v>145</v>
      </c>
      <c r="C189" s="15" t="s">
        <v>130</v>
      </c>
      <c r="D189" s="72"/>
      <c r="E189" s="72">
        <v>300</v>
      </c>
      <c r="F189" s="74"/>
      <c r="G189" s="75">
        <f t="shared" si="46"/>
        <v>0</v>
      </c>
      <c r="H189" s="74"/>
      <c r="I189" s="74"/>
      <c r="J189" s="75">
        <f t="shared" si="47"/>
        <v>0</v>
      </c>
      <c r="K189" s="74"/>
      <c r="L189" s="74"/>
      <c r="M189" s="74"/>
      <c r="N189" s="74"/>
      <c r="O189" s="74"/>
      <c r="P189" s="74"/>
      <c r="Q189" s="74"/>
      <c r="R189" s="74"/>
      <c r="S189" s="74"/>
      <c r="T189" s="74">
        <f t="shared" si="48"/>
        <v>0</v>
      </c>
      <c r="U189" s="74"/>
      <c r="V189" s="74"/>
      <c r="W189" s="74"/>
      <c r="X189" s="74"/>
      <c r="Y189" s="74"/>
      <c r="Z189" s="75">
        <f t="shared" si="35"/>
        <v>0</v>
      </c>
      <c r="AA189" s="74"/>
      <c r="AB189" s="74"/>
    </row>
    <row r="190" spans="1:28" hidden="1" outlineLevel="1" x14ac:dyDescent="0.2">
      <c r="A190" s="14" t="s">
        <v>174</v>
      </c>
      <c r="B190" s="20" t="s">
        <v>145</v>
      </c>
      <c r="C190" s="15" t="s">
        <v>130</v>
      </c>
      <c r="D190" s="72"/>
      <c r="E190" s="72">
        <v>1000</v>
      </c>
      <c r="F190" s="74"/>
      <c r="G190" s="75">
        <f t="shared" si="46"/>
        <v>0</v>
      </c>
      <c r="H190" s="74"/>
      <c r="I190" s="74"/>
      <c r="J190" s="75">
        <f t="shared" si="47"/>
        <v>0</v>
      </c>
      <c r="K190" s="74"/>
      <c r="L190" s="74"/>
      <c r="M190" s="74"/>
      <c r="N190" s="74"/>
      <c r="O190" s="74"/>
      <c r="P190" s="74"/>
      <c r="Q190" s="74"/>
      <c r="R190" s="74"/>
      <c r="S190" s="74"/>
      <c r="T190" s="74">
        <f t="shared" si="48"/>
        <v>0</v>
      </c>
      <c r="U190" s="74"/>
      <c r="V190" s="74"/>
      <c r="W190" s="74"/>
      <c r="X190" s="74"/>
      <c r="Y190" s="74"/>
      <c r="Z190" s="75">
        <f t="shared" si="35"/>
        <v>0</v>
      </c>
      <c r="AA190" s="74"/>
      <c r="AB190" s="74"/>
    </row>
    <row r="191" spans="1:28" hidden="1" outlineLevel="1" x14ac:dyDescent="0.2">
      <c r="A191" s="14" t="s">
        <v>177</v>
      </c>
      <c r="B191" s="20" t="s">
        <v>145</v>
      </c>
      <c r="C191" s="15" t="s">
        <v>130</v>
      </c>
      <c r="D191" s="72"/>
      <c r="E191" s="72">
        <v>2900</v>
      </c>
      <c r="F191" s="74"/>
      <c r="G191" s="75">
        <f t="shared" si="46"/>
        <v>0</v>
      </c>
      <c r="H191" s="74"/>
      <c r="I191" s="74"/>
      <c r="J191" s="75">
        <f t="shared" si="47"/>
        <v>0</v>
      </c>
      <c r="K191" s="74"/>
      <c r="L191" s="74"/>
      <c r="M191" s="74"/>
      <c r="N191" s="74"/>
      <c r="O191" s="74"/>
      <c r="P191" s="74"/>
      <c r="Q191" s="74"/>
      <c r="R191" s="74"/>
      <c r="S191" s="74"/>
      <c r="T191" s="74">
        <f t="shared" si="48"/>
        <v>0</v>
      </c>
      <c r="U191" s="74"/>
      <c r="V191" s="74"/>
      <c r="W191" s="74"/>
      <c r="X191" s="74"/>
      <c r="Y191" s="74"/>
      <c r="Z191" s="75">
        <f t="shared" si="35"/>
        <v>0</v>
      </c>
      <c r="AA191" s="74"/>
      <c r="AB191" s="74"/>
    </row>
    <row r="192" spans="1:28" hidden="1" outlineLevel="1" x14ac:dyDescent="0.2">
      <c r="A192" s="14" t="s">
        <v>175</v>
      </c>
      <c r="B192" s="20" t="s">
        <v>145</v>
      </c>
      <c r="C192" s="15" t="s">
        <v>130</v>
      </c>
      <c r="D192" s="72"/>
      <c r="E192" s="72">
        <v>500</v>
      </c>
      <c r="F192" s="74"/>
      <c r="G192" s="75">
        <f t="shared" si="46"/>
        <v>0</v>
      </c>
      <c r="H192" s="74"/>
      <c r="I192" s="74"/>
      <c r="J192" s="75">
        <f t="shared" si="47"/>
        <v>0</v>
      </c>
      <c r="K192" s="74"/>
      <c r="L192" s="74"/>
      <c r="M192" s="74"/>
      <c r="N192" s="74"/>
      <c r="O192" s="74"/>
      <c r="P192" s="74"/>
      <c r="Q192" s="74"/>
      <c r="R192" s="74"/>
      <c r="S192" s="74"/>
      <c r="T192" s="74">
        <f t="shared" si="48"/>
        <v>0</v>
      </c>
      <c r="U192" s="74"/>
      <c r="V192" s="74"/>
      <c r="W192" s="74"/>
      <c r="X192" s="74"/>
      <c r="Y192" s="74"/>
      <c r="Z192" s="75">
        <f t="shared" si="35"/>
        <v>0</v>
      </c>
      <c r="AA192" s="74"/>
      <c r="AB192" s="74"/>
    </row>
    <row r="193" spans="1:28" hidden="1" outlineLevel="1" x14ac:dyDescent="0.2">
      <c r="A193" s="14" t="s">
        <v>178</v>
      </c>
      <c r="B193" s="20" t="s">
        <v>145</v>
      </c>
      <c r="C193" s="15" t="s">
        <v>130</v>
      </c>
      <c r="D193" s="72"/>
      <c r="E193" s="72">
        <v>2800</v>
      </c>
      <c r="F193" s="74"/>
      <c r="G193" s="75">
        <f t="shared" si="46"/>
        <v>0</v>
      </c>
      <c r="H193" s="74"/>
      <c r="I193" s="74"/>
      <c r="J193" s="75">
        <f t="shared" si="47"/>
        <v>0</v>
      </c>
      <c r="K193" s="74"/>
      <c r="L193" s="74"/>
      <c r="M193" s="74"/>
      <c r="N193" s="74"/>
      <c r="O193" s="74"/>
      <c r="P193" s="74"/>
      <c r="Q193" s="74"/>
      <c r="R193" s="74"/>
      <c r="S193" s="74"/>
      <c r="T193" s="74">
        <f t="shared" si="48"/>
        <v>0</v>
      </c>
      <c r="U193" s="74"/>
      <c r="V193" s="74"/>
      <c r="W193" s="74"/>
      <c r="X193" s="74"/>
      <c r="Y193" s="74"/>
      <c r="Z193" s="75">
        <f t="shared" si="35"/>
        <v>0</v>
      </c>
      <c r="AA193" s="74"/>
      <c r="AB193" s="74"/>
    </row>
    <row r="194" spans="1:28" hidden="1" outlineLevel="1" x14ac:dyDescent="0.2">
      <c r="A194" s="14" t="s">
        <v>179</v>
      </c>
      <c r="B194" s="20" t="s">
        <v>145</v>
      </c>
      <c r="C194" s="15" t="s">
        <v>130</v>
      </c>
      <c r="D194" s="72"/>
      <c r="E194" s="72">
        <v>400</v>
      </c>
      <c r="F194" s="74"/>
      <c r="G194" s="75">
        <f t="shared" si="46"/>
        <v>0</v>
      </c>
      <c r="H194" s="74"/>
      <c r="I194" s="74"/>
      <c r="J194" s="75">
        <f t="shared" si="47"/>
        <v>0</v>
      </c>
      <c r="K194" s="74"/>
      <c r="L194" s="74"/>
      <c r="M194" s="74"/>
      <c r="N194" s="74"/>
      <c r="O194" s="74"/>
      <c r="P194" s="74"/>
      <c r="Q194" s="74"/>
      <c r="R194" s="74"/>
      <c r="S194" s="74"/>
      <c r="T194" s="74">
        <f t="shared" si="48"/>
        <v>0</v>
      </c>
      <c r="U194" s="74"/>
      <c r="V194" s="74"/>
      <c r="W194" s="74"/>
      <c r="X194" s="74"/>
      <c r="Y194" s="74"/>
      <c r="Z194" s="75">
        <f t="shared" si="35"/>
        <v>0</v>
      </c>
      <c r="AA194" s="74"/>
      <c r="AB194" s="74"/>
    </row>
    <row r="195" spans="1:28" hidden="1" outlineLevel="1" x14ac:dyDescent="0.2">
      <c r="A195" s="14" t="s">
        <v>181</v>
      </c>
      <c r="B195" s="20" t="s">
        <v>145</v>
      </c>
      <c r="C195" s="15" t="s">
        <v>130</v>
      </c>
      <c r="D195" s="72"/>
      <c r="E195" s="72">
        <v>1800</v>
      </c>
      <c r="F195" s="74"/>
      <c r="G195" s="75">
        <f t="shared" si="46"/>
        <v>0</v>
      </c>
      <c r="H195" s="74"/>
      <c r="I195" s="74"/>
      <c r="J195" s="75">
        <f t="shared" si="47"/>
        <v>0</v>
      </c>
      <c r="K195" s="74"/>
      <c r="L195" s="74"/>
      <c r="M195" s="74"/>
      <c r="N195" s="74"/>
      <c r="O195" s="74"/>
      <c r="P195" s="74"/>
      <c r="Q195" s="74"/>
      <c r="R195" s="74"/>
      <c r="S195" s="74"/>
      <c r="T195" s="74">
        <f t="shared" si="48"/>
        <v>0</v>
      </c>
      <c r="U195" s="74"/>
      <c r="V195" s="74"/>
      <c r="W195" s="74"/>
      <c r="X195" s="74"/>
      <c r="Y195" s="74"/>
      <c r="Z195" s="75">
        <f t="shared" si="35"/>
        <v>0</v>
      </c>
      <c r="AA195" s="74"/>
      <c r="AB195" s="74"/>
    </row>
    <row r="196" spans="1:28" hidden="1" outlineLevel="1" x14ac:dyDescent="0.2">
      <c r="A196" s="14" t="s">
        <v>180</v>
      </c>
      <c r="B196" s="20" t="s">
        <v>145</v>
      </c>
      <c r="C196" s="15" t="s">
        <v>130</v>
      </c>
      <c r="D196" s="72"/>
      <c r="E196" s="72">
        <v>400</v>
      </c>
      <c r="F196" s="74"/>
      <c r="G196" s="75">
        <f t="shared" si="46"/>
        <v>0</v>
      </c>
      <c r="H196" s="74"/>
      <c r="I196" s="74"/>
      <c r="J196" s="75">
        <f t="shared" si="47"/>
        <v>0</v>
      </c>
      <c r="K196" s="74"/>
      <c r="L196" s="74"/>
      <c r="M196" s="74"/>
      <c r="N196" s="74"/>
      <c r="O196" s="74"/>
      <c r="P196" s="74"/>
      <c r="Q196" s="74"/>
      <c r="R196" s="74"/>
      <c r="S196" s="74"/>
      <c r="T196" s="74">
        <f t="shared" si="48"/>
        <v>0</v>
      </c>
      <c r="U196" s="74"/>
      <c r="V196" s="74"/>
      <c r="W196" s="74"/>
      <c r="X196" s="74"/>
      <c r="Y196" s="74"/>
      <c r="Z196" s="75">
        <f t="shared" si="35"/>
        <v>0</v>
      </c>
      <c r="AA196" s="74"/>
      <c r="AB196" s="74"/>
    </row>
    <row r="197" spans="1:28" hidden="1" outlineLevel="1" x14ac:dyDescent="0.2">
      <c r="A197" s="14" t="s">
        <v>183</v>
      </c>
      <c r="B197" s="20" t="s">
        <v>145</v>
      </c>
      <c r="C197" s="15" t="s">
        <v>130</v>
      </c>
      <c r="D197" s="72"/>
      <c r="E197" s="72">
        <v>500</v>
      </c>
      <c r="F197" s="74"/>
      <c r="G197" s="75">
        <f t="shared" si="46"/>
        <v>0</v>
      </c>
      <c r="H197" s="74"/>
      <c r="I197" s="74"/>
      <c r="J197" s="75">
        <f t="shared" si="47"/>
        <v>0</v>
      </c>
      <c r="K197" s="74"/>
      <c r="L197" s="74"/>
      <c r="M197" s="74"/>
      <c r="N197" s="74"/>
      <c r="O197" s="74"/>
      <c r="P197" s="74"/>
      <c r="Q197" s="74"/>
      <c r="R197" s="74"/>
      <c r="S197" s="74"/>
      <c r="T197" s="74">
        <f t="shared" si="48"/>
        <v>0</v>
      </c>
      <c r="U197" s="74"/>
      <c r="V197" s="74"/>
      <c r="W197" s="74"/>
      <c r="X197" s="74"/>
      <c r="Y197" s="74"/>
      <c r="Z197" s="75">
        <f t="shared" si="35"/>
        <v>0</v>
      </c>
      <c r="AA197" s="74"/>
      <c r="AB197" s="74"/>
    </row>
    <row r="198" spans="1:28" hidden="1" outlineLevel="1" x14ac:dyDescent="0.2">
      <c r="A198" s="14" t="s">
        <v>120</v>
      </c>
      <c r="B198" s="20" t="s">
        <v>145</v>
      </c>
      <c r="C198" s="15" t="s">
        <v>130</v>
      </c>
      <c r="D198" s="72"/>
      <c r="E198" s="72">
        <v>32000</v>
      </c>
      <c r="F198" s="74"/>
      <c r="G198" s="75"/>
      <c r="H198" s="74"/>
      <c r="I198" s="74"/>
      <c r="J198" s="75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5">
        <f t="shared" si="35"/>
        <v>0</v>
      </c>
      <c r="AA198" s="74"/>
      <c r="AB198" s="74"/>
    </row>
    <row r="199" spans="1:28" ht="24.75" hidden="1" customHeight="1" collapsed="1" x14ac:dyDescent="0.2">
      <c r="A199" s="14" t="s">
        <v>430</v>
      </c>
      <c r="B199" s="20" t="s">
        <v>145</v>
      </c>
      <c r="C199" s="15" t="s">
        <v>130</v>
      </c>
      <c r="D199" s="72"/>
      <c r="E199" s="72"/>
      <c r="F199" s="74"/>
      <c r="G199" s="75">
        <f t="shared" si="46"/>
        <v>0</v>
      </c>
      <c r="H199" s="74"/>
      <c r="I199" s="74"/>
      <c r="J199" s="75">
        <f t="shared" si="47"/>
        <v>0</v>
      </c>
      <c r="K199" s="74"/>
      <c r="L199" s="74"/>
      <c r="M199" s="74"/>
      <c r="N199" s="74"/>
      <c r="O199" s="74"/>
      <c r="P199" s="74"/>
      <c r="Q199" s="74"/>
      <c r="R199" s="74"/>
      <c r="S199" s="74"/>
      <c r="T199" s="74">
        <f t="shared" si="48"/>
        <v>0</v>
      </c>
      <c r="U199" s="74"/>
      <c r="V199" s="74"/>
      <c r="W199" s="74"/>
      <c r="X199" s="74"/>
      <c r="Y199" s="74"/>
      <c r="Z199" s="75">
        <f t="shared" ref="Z199:Z263" si="50">SUM(AA199:AB199)</f>
        <v>0</v>
      </c>
      <c r="AA199" s="74"/>
      <c r="AB199" s="74"/>
    </row>
    <row r="200" spans="1:28" ht="38.25" hidden="1" customHeight="1" x14ac:dyDescent="0.2">
      <c r="A200" s="14" t="s">
        <v>114</v>
      </c>
      <c r="B200" s="20" t="s">
        <v>145</v>
      </c>
      <c r="C200" s="15" t="s">
        <v>130</v>
      </c>
      <c r="D200" s="72"/>
      <c r="E200" s="72">
        <v>28884.799999999999</v>
      </c>
      <c r="F200" s="74"/>
      <c r="G200" s="75">
        <f>SUM(I200+H200)</f>
        <v>20916.400000000001</v>
      </c>
      <c r="H200" s="74">
        <v>4184</v>
      </c>
      <c r="I200" s="74">
        <v>16732.400000000001</v>
      </c>
      <c r="J200" s="75">
        <f t="shared" si="47"/>
        <v>26655</v>
      </c>
      <c r="K200" s="74">
        <v>8543</v>
      </c>
      <c r="L200" s="74"/>
      <c r="M200" s="74"/>
      <c r="N200" s="74"/>
      <c r="O200" s="74"/>
      <c r="P200" s="74"/>
      <c r="Q200" s="74"/>
      <c r="R200" s="74"/>
      <c r="S200" s="74"/>
      <c r="T200" s="74">
        <v>18112</v>
      </c>
      <c r="U200" s="74"/>
      <c r="V200" s="74"/>
      <c r="W200" s="74"/>
      <c r="X200" s="74"/>
      <c r="Y200" s="74"/>
      <c r="Z200" s="75">
        <f t="shared" si="50"/>
        <v>21402</v>
      </c>
      <c r="AA200" s="117">
        <v>3290</v>
      </c>
      <c r="AB200" s="74">
        <v>18112</v>
      </c>
    </row>
    <row r="201" spans="1:28" ht="51" hidden="1" x14ac:dyDescent="0.2">
      <c r="A201" s="27" t="s">
        <v>362</v>
      </c>
      <c r="B201" s="20" t="s">
        <v>145</v>
      </c>
      <c r="C201" s="15" t="s">
        <v>130</v>
      </c>
      <c r="D201" s="72">
        <v>1669.2</v>
      </c>
      <c r="E201" s="72">
        <v>93564.5</v>
      </c>
      <c r="F201" s="74"/>
      <c r="G201" s="75">
        <f>SUM(I201+H201)</f>
        <v>0</v>
      </c>
      <c r="H201" s="74"/>
      <c r="I201" s="74"/>
      <c r="J201" s="75">
        <f>SUM(K201+T201)</f>
        <v>21330</v>
      </c>
      <c r="K201" s="74">
        <v>21330</v>
      </c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5">
        <f t="shared" si="50"/>
        <v>21330</v>
      </c>
      <c r="AA201" s="74">
        <v>21330</v>
      </c>
      <c r="AB201" s="74"/>
    </row>
    <row r="202" spans="1:28" s="48" customFormat="1" ht="25.5" hidden="1" x14ac:dyDescent="0.2">
      <c r="A202" s="45" t="s">
        <v>29</v>
      </c>
      <c r="B202" s="20" t="s">
        <v>145</v>
      </c>
      <c r="C202" s="15" t="s">
        <v>130</v>
      </c>
      <c r="D202" s="80">
        <f t="shared" ref="D202:I202" si="51">D203+D204+D205+D206+D207+D208+D209+D210+D211+D212+D213+D214</f>
        <v>0</v>
      </c>
      <c r="E202" s="80">
        <f t="shared" si="51"/>
        <v>0</v>
      </c>
      <c r="F202" s="80">
        <f t="shared" si="51"/>
        <v>0</v>
      </c>
      <c r="G202" s="81">
        <f t="shared" si="51"/>
        <v>0</v>
      </c>
      <c r="H202" s="80">
        <f t="shared" si="51"/>
        <v>0</v>
      </c>
      <c r="I202" s="80">
        <f t="shared" si="51"/>
        <v>0</v>
      </c>
      <c r="J202" s="82">
        <f>SUM(K202+T202)</f>
        <v>23983.199999999997</v>
      </c>
      <c r="K202" s="80">
        <f>K203+K204+K205+K206+K207+K208+K209+K210+K211+K212+K213+K214</f>
        <v>20167.099999999995</v>
      </c>
      <c r="L202" s="80">
        <f>L203+L204+L205+L206+L207+L208+L209+L210+L211+L212+L213+L214</f>
        <v>15035.3</v>
      </c>
      <c r="M202" s="80">
        <f>M203+M204+M205+M206+M207+M208+M209+M210+M211+M212+M213+M214</f>
        <v>142.30000000000001</v>
      </c>
      <c r="N202" s="80">
        <f>N203+N204+N205+N206+N207+N208+N209+N210+N211+N212+N213+N214</f>
        <v>100</v>
      </c>
      <c r="O202" s="80">
        <f>O203+O204+O205+O206+O207+O208+O209+O210+O211+O212+O213+O214</f>
        <v>0</v>
      </c>
      <c r="P202" s="80"/>
      <c r="Q202" s="80"/>
      <c r="R202" s="80">
        <f>R203+R204+R205+R206+R207+R208+R209+R210+R211+R212+R213+R214</f>
        <v>4889.5</v>
      </c>
      <c r="S202" s="80"/>
      <c r="T202" s="74">
        <f t="shared" si="48"/>
        <v>3816.1000000000004</v>
      </c>
      <c r="U202" s="80"/>
      <c r="V202" s="80">
        <f>SUM(V203:V215)</f>
        <v>2529.0000000000005</v>
      </c>
      <c r="W202" s="80">
        <f>SUM(W203:W215)</f>
        <v>1287.1000000000001</v>
      </c>
      <c r="X202" s="80"/>
      <c r="Y202" s="80"/>
      <c r="Z202" s="75">
        <f t="shared" si="50"/>
        <v>16316.1</v>
      </c>
      <c r="AA202" s="80">
        <f>AA203+AA204+AA205+AA206+AA207+AA208+AA209+AA210+AA211+AA212+AA213+AA214</f>
        <v>12500</v>
      </c>
      <c r="AB202" s="80">
        <f>SUM(AB203+AB204+AB205+AB206+AB208+AB209+AB210+AB211+AB212+AB213+AB214+AB215)</f>
        <v>3816.1</v>
      </c>
    </row>
    <row r="203" spans="1:28" hidden="1" outlineLevel="1" x14ac:dyDescent="0.2">
      <c r="A203" s="14" t="s">
        <v>445</v>
      </c>
      <c r="B203" s="20" t="s">
        <v>145</v>
      </c>
      <c r="C203" s="15" t="s">
        <v>130</v>
      </c>
      <c r="D203" s="72"/>
      <c r="E203" s="72"/>
      <c r="F203" s="74"/>
      <c r="G203" s="75"/>
      <c r="H203" s="74"/>
      <c r="I203" s="74"/>
      <c r="J203" s="75">
        <f t="shared" ref="J203:J215" si="52">SUM(K203+T203)</f>
        <v>3540.5</v>
      </c>
      <c r="K203" s="74">
        <f>L203+M203+N203+O203+R203</f>
        <v>2187.1</v>
      </c>
      <c r="L203" s="74">
        <v>1446.1</v>
      </c>
      <c r="M203" s="74">
        <v>5</v>
      </c>
      <c r="N203" s="74">
        <v>100</v>
      </c>
      <c r="O203" s="74"/>
      <c r="P203" s="74"/>
      <c r="Q203" s="74"/>
      <c r="R203" s="74">
        <v>636</v>
      </c>
      <c r="S203" s="74"/>
      <c r="T203" s="74">
        <f t="shared" si="48"/>
        <v>1353.4</v>
      </c>
      <c r="U203" s="74"/>
      <c r="V203" s="74">
        <v>1264.5</v>
      </c>
      <c r="W203" s="74">
        <v>88.9</v>
      </c>
      <c r="X203" s="74"/>
      <c r="Y203" s="74"/>
      <c r="Z203" s="75">
        <f t="shared" si="50"/>
        <v>2853.4</v>
      </c>
      <c r="AA203" s="74">
        <v>1500</v>
      </c>
      <c r="AB203" s="74">
        <v>1353.4</v>
      </c>
    </row>
    <row r="204" spans="1:28" hidden="1" outlineLevel="1" x14ac:dyDescent="0.2">
      <c r="A204" s="14" t="s">
        <v>446</v>
      </c>
      <c r="B204" s="20" t="s">
        <v>145</v>
      </c>
      <c r="C204" s="15" t="s">
        <v>130</v>
      </c>
      <c r="D204" s="72"/>
      <c r="E204" s="72"/>
      <c r="F204" s="74"/>
      <c r="G204" s="75"/>
      <c r="H204" s="74"/>
      <c r="I204" s="74"/>
      <c r="J204" s="75">
        <f t="shared" si="52"/>
        <v>1940.1999999999998</v>
      </c>
      <c r="K204" s="74">
        <f t="shared" ref="K204:K213" si="53">L204+M204+N204+O204+R204</f>
        <v>1829.1</v>
      </c>
      <c r="L204" s="74">
        <v>1166.0999999999999</v>
      </c>
      <c r="M204" s="74">
        <v>15</v>
      </c>
      <c r="N204" s="74"/>
      <c r="O204" s="74"/>
      <c r="P204" s="74"/>
      <c r="Q204" s="74"/>
      <c r="R204" s="74">
        <v>648</v>
      </c>
      <c r="S204" s="74"/>
      <c r="T204" s="74">
        <f t="shared" si="48"/>
        <v>111.1</v>
      </c>
      <c r="U204" s="74"/>
      <c r="V204" s="74"/>
      <c r="W204" s="74">
        <v>111.1</v>
      </c>
      <c r="X204" s="74"/>
      <c r="Y204" s="74"/>
      <c r="Z204" s="75">
        <f t="shared" si="50"/>
        <v>1061.0999999999999</v>
      </c>
      <c r="AA204" s="74">
        <v>950</v>
      </c>
      <c r="AB204" s="74">
        <v>111.1</v>
      </c>
    </row>
    <row r="205" spans="1:28" hidden="1" outlineLevel="1" x14ac:dyDescent="0.2">
      <c r="A205" s="14" t="s">
        <v>447</v>
      </c>
      <c r="B205" s="20" t="s">
        <v>145</v>
      </c>
      <c r="C205" s="15" t="s">
        <v>130</v>
      </c>
      <c r="D205" s="72"/>
      <c r="E205" s="72"/>
      <c r="F205" s="74"/>
      <c r="G205" s="75"/>
      <c r="H205" s="74"/>
      <c r="I205" s="74"/>
      <c r="J205" s="75">
        <f t="shared" si="52"/>
        <v>1610.3999999999999</v>
      </c>
      <c r="K205" s="74">
        <f t="shared" si="53"/>
        <v>1382.1</v>
      </c>
      <c r="L205" s="74">
        <v>1117.0999999999999</v>
      </c>
      <c r="M205" s="74"/>
      <c r="N205" s="74"/>
      <c r="O205" s="74"/>
      <c r="P205" s="74"/>
      <c r="Q205" s="74"/>
      <c r="R205" s="74">
        <v>265</v>
      </c>
      <c r="S205" s="74"/>
      <c r="T205" s="74">
        <f t="shared" si="48"/>
        <v>228.3</v>
      </c>
      <c r="U205" s="74"/>
      <c r="V205" s="74">
        <v>126.5</v>
      </c>
      <c r="W205" s="74">
        <v>101.8</v>
      </c>
      <c r="X205" s="74"/>
      <c r="Y205" s="74"/>
      <c r="Z205" s="75">
        <f t="shared" si="50"/>
        <v>1178.3</v>
      </c>
      <c r="AA205" s="74">
        <v>950</v>
      </c>
      <c r="AB205" s="74">
        <v>228.3</v>
      </c>
    </row>
    <row r="206" spans="1:28" hidden="1" outlineLevel="1" x14ac:dyDescent="0.2">
      <c r="A206" s="14" t="s">
        <v>448</v>
      </c>
      <c r="B206" s="20" t="s">
        <v>145</v>
      </c>
      <c r="C206" s="15" t="s">
        <v>130</v>
      </c>
      <c r="D206" s="72"/>
      <c r="E206" s="72"/>
      <c r="F206" s="74"/>
      <c r="G206" s="75"/>
      <c r="H206" s="74"/>
      <c r="I206" s="74"/>
      <c r="J206" s="75">
        <f t="shared" si="52"/>
        <v>1878.8000000000002</v>
      </c>
      <c r="K206" s="74">
        <f t="shared" si="53"/>
        <v>1527.7</v>
      </c>
      <c r="L206" s="74">
        <v>1305.2</v>
      </c>
      <c r="M206" s="74">
        <v>7.5</v>
      </c>
      <c r="N206" s="74"/>
      <c r="O206" s="74"/>
      <c r="P206" s="74"/>
      <c r="Q206" s="74"/>
      <c r="R206" s="74">
        <v>215</v>
      </c>
      <c r="S206" s="74"/>
      <c r="T206" s="74">
        <f t="shared" si="48"/>
        <v>351.1</v>
      </c>
      <c r="U206" s="74"/>
      <c r="V206" s="74">
        <v>252.9</v>
      </c>
      <c r="W206" s="74">
        <v>98.2</v>
      </c>
      <c r="X206" s="74"/>
      <c r="Y206" s="74"/>
      <c r="Z206" s="75">
        <f t="shared" si="50"/>
        <v>1451.1</v>
      </c>
      <c r="AA206" s="74">
        <v>1100</v>
      </c>
      <c r="AB206" s="74">
        <v>351.1</v>
      </c>
    </row>
    <row r="207" spans="1:28" hidden="1" outlineLevel="1" x14ac:dyDescent="0.2">
      <c r="A207" s="14" t="s">
        <v>449</v>
      </c>
      <c r="B207" s="20" t="s">
        <v>145</v>
      </c>
      <c r="C207" s="15" t="s">
        <v>130</v>
      </c>
      <c r="D207" s="72"/>
      <c r="E207" s="72"/>
      <c r="F207" s="74"/>
      <c r="G207" s="75"/>
      <c r="H207" s="74"/>
      <c r="I207" s="74"/>
      <c r="J207" s="75">
        <f t="shared" si="52"/>
        <v>0</v>
      </c>
      <c r="K207" s="74">
        <f t="shared" si="53"/>
        <v>0</v>
      </c>
      <c r="L207" s="74">
        <v>0</v>
      </c>
      <c r="M207" s="74"/>
      <c r="N207" s="74"/>
      <c r="O207" s="74"/>
      <c r="P207" s="74"/>
      <c r="Q207" s="74"/>
      <c r="R207" s="74"/>
      <c r="S207" s="74"/>
      <c r="T207" s="74">
        <f t="shared" si="48"/>
        <v>0</v>
      </c>
      <c r="U207" s="74"/>
      <c r="V207" s="74"/>
      <c r="W207" s="74"/>
      <c r="X207" s="74"/>
      <c r="Y207" s="74"/>
      <c r="Z207" s="75">
        <f t="shared" si="50"/>
        <v>50</v>
      </c>
      <c r="AA207" s="74">
        <v>50</v>
      </c>
      <c r="AB207" s="74"/>
    </row>
    <row r="208" spans="1:28" hidden="1" outlineLevel="1" x14ac:dyDescent="0.2">
      <c r="A208" s="14" t="s">
        <v>450</v>
      </c>
      <c r="B208" s="20" t="s">
        <v>145</v>
      </c>
      <c r="C208" s="15" t="s">
        <v>130</v>
      </c>
      <c r="D208" s="72"/>
      <c r="E208" s="72"/>
      <c r="F208" s="74"/>
      <c r="G208" s="75"/>
      <c r="H208" s="74"/>
      <c r="I208" s="74"/>
      <c r="J208" s="75">
        <f t="shared" si="52"/>
        <v>3759.4</v>
      </c>
      <c r="K208" s="74">
        <f t="shared" si="53"/>
        <v>3036.4</v>
      </c>
      <c r="L208" s="74">
        <v>2715.4</v>
      </c>
      <c r="M208" s="74">
        <v>12</v>
      </c>
      <c r="N208" s="74"/>
      <c r="O208" s="74"/>
      <c r="P208" s="74"/>
      <c r="Q208" s="74"/>
      <c r="R208" s="74">
        <v>309</v>
      </c>
      <c r="S208" s="74"/>
      <c r="T208" s="74">
        <f t="shared" si="48"/>
        <v>723</v>
      </c>
      <c r="U208" s="74"/>
      <c r="V208" s="74">
        <v>505.8</v>
      </c>
      <c r="W208" s="74">
        <v>217.2</v>
      </c>
      <c r="X208" s="74"/>
      <c r="Y208" s="74"/>
      <c r="Z208" s="75">
        <f t="shared" si="50"/>
        <v>2923</v>
      </c>
      <c r="AA208" s="74">
        <v>2200</v>
      </c>
      <c r="AB208" s="74">
        <v>723</v>
      </c>
    </row>
    <row r="209" spans="1:28" hidden="1" outlineLevel="1" x14ac:dyDescent="0.2">
      <c r="A209" s="14" t="s">
        <v>451</v>
      </c>
      <c r="B209" s="20" t="s">
        <v>145</v>
      </c>
      <c r="C209" s="15" t="s">
        <v>130</v>
      </c>
      <c r="D209" s="72"/>
      <c r="E209" s="72"/>
      <c r="F209" s="74"/>
      <c r="G209" s="75"/>
      <c r="H209" s="74"/>
      <c r="I209" s="74"/>
      <c r="J209" s="75">
        <f t="shared" si="52"/>
        <v>2173.2999999999997</v>
      </c>
      <c r="K209" s="74">
        <f t="shared" si="53"/>
        <v>2064.6999999999998</v>
      </c>
      <c r="L209" s="74">
        <v>878.2</v>
      </c>
      <c r="M209" s="74">
        <v>10</v>
      </c>
      <c r="N209" s="74"/>
      <c r="O209" s="74"/>
      <c r="P209" s="74"/>
      <c r="Q209" s="74"/>
      <c r="R209" s="74">
        <v>1176.5</v>
      </c>
      <c r="S209" s="74"/>
      <c r="T209" s="74">
        <f t="shared" si="48"/>
        <v>108.6</v>
      </c>
      <c r="U209" s="74"/>
      <c r="V209" s="74"/>
      <c r="W209" s="74">
        <v>108.6</v>
      </c>
      <c r="X209" s="74"/>
      <c r="Y209" s="74"/>
      <c r="Z209" s="75">
        <f t="shared" si="50"/>
        <v>808.6</v>
      </c>
      <c r="AA209" s="74">
        <v>700</v>
      </c>
      <c r="AB209" s="74">
        <v>108.6</v>
      </c>
    </row>
    <row r="210" spans="1:28" hidden="1" outlineLevel="1" x14ac:dyDescent="0.2">
      <c r="A210" s="14" t="s">
        <v>452</v>
      </c>
      <c r="B210" s="20" t="s">
        <v>145</v>
      </c>
      <c r="C210" s="15" t="s">
        <v>130</v>
      </c>
      <c r="D210" s="72"/>
      <c r="E210" s="72"/>
      <c r="F210" s="74"/>
      <c r="G210" s="75"/>
      <c r="H210" s="74"/>
      <c r="I210" s="74"/>
      <c r="J210" s="75">
        <f t="shared" si="52"/>
        <v>1709.4</v>
      </c>
      <c r="K210" s="74">
        <f t="shared" si="53"/>
        <v>1445.4</v>
      </c>
      <c r="L210" s="74">
        <v>1150.4000000000001</v>
      </c>
      <c r="M210" s="74"/>
      <c r="N210" s="74"/>
      <c r="O210" s="74"/>
      <c r="P210" s="74"/>
      <c r="Q210" s="74"/>
      <c r="R210" s="74">
        <v>295</v>
      </c>
      <c r="S210" s="74"/>
      <c r="T210" s="74">
        <f t="shared" si="48"/>
        <v>264</v>
      </c>
      <c r="U210" s="74"/>
      <c r="V210" s="74">
        <v>126.5</v>
      </c>
      <c r="W210" s="74">
        <v>137.5</v>
      </c>
      <c r="X210" s="74"/>
      <c r="Y210" s="74"/>
      <c r="Z210" s="75">
        <f t="shared" si="50"/>
        <v>1214</v>
      </c>
      <c r="AA210" s="74">
        <v>950</v>
      </c>
      <c r="AB210" s="74">
        <v>264</v>
      </c>
    </row>
    <row r="211" spans="1:28" hidden="1" outlineLevel="1" x14ac:dyDescent="0.2">
      <c r="A211" s="14" t="s">
        <v>453</v>
      </c>
      <c r="B211" s="20" t="s">
        <v>145</v>
      </c>
      <c r="C211" s="15" t="s">
        <v>130</v>
      </c>
      <c r="D211" s="72"/>
      <c r="E211" s="72"/>
      <c r="F211" s="74"/>
      <c r="G211" s="75"/>
      <c r="H211" s="74"/>
      <c r="I211" s="74"/>
      <c r="J211" s="75">
        <f t="shared" si="52"/>
        <v>2525.1999999999998</v>
      </c>
      <c r="K211" s="74">
        <f t="shared" si="53"/>
        <v>2287.6999999999998</v>
      </c>
      <c r="L211" s="74">
        <v>1712.7</v>
      </c>
      <c r="M211" s="74"/>
      <c r="N211" s="74"/>
      <c r="O211" s="74"/>
      <c r="P211" s="74"/>
      <c r="Q211" s="74"/>
      <c r="R211" s="74">
        <v>575</v>
      </c>
      <c r="S211" s="74"/>
      <c r="T211" s="74">
        <f t="shared" si="48"/>
        <v>237.5</v>
      </c>
      <c r="U211" s="74"/>
      <c r="V211" s="74">
        <v>126.4</v>
      </c>
      <c r="W211" s="74">
        <v>111.1</v>
      </c>
      <c r="X211" s="74"/>
      <c r="Y211" s="74"/>
      <c r="Z211" s="75">
        <f t="shared" si="50"/>
        <v>1437.5</v>
      </c>
      <c r="AA211" s="74">
        <v>1200</v>
      </c>
      <c r="AB211" s="74">
        <v>237.5</v>
      </c>
    </row>
    <row r="212" spans="1:28" hidden="1" outlineLevel="1" x14ac:dyDescent="0.2">
      <c r="A212" s="14" t="s">
        <v>454</v>
      </c>
      <c r="B212" s="20" t="s">
        <v>145</v>
      </c>
      <c r="C212" s="15" t="s">
        <v>130</v>
      </c>
      <c r="D212" s="72"/>
      <c r="E212" s="72"/>
      <c r="F212" s="74"/>
      <c r="G212" s="75"/>
      <c r="H212" s="74"/>
      <c r="I212" s="74"/>
      <c r="J212" s="75">
        <f t="shared" si="52"/>
        <v>1439.1</v>
      </c>
      <c r="K212" s="74">
        <f t="shared" si="53"/>
        <v>1383.3</v>
      </c>
      <c r="L212" s="74">
        <v>1043.3</v>
      </c>
      <c r="M212" s="74">
        <v>75</v>
      </c>
      <c r="N212" s="74"/>
      <c r="O212" s="74"/>
      <c r="P212" s="74"/>
      <c r="Q212" s="74"/>
      <c r="R212" s="74">
        <v>265</v>
      </c>
      <c r="S212" s="74"/>
      <c r="T212" s="74">
        <f t="shared" si="48"/>
        <v>55.8</v>
      </c>
      <c r="U212" s="74"/>
      <c r="V212" s="74"/>
      <c r="W212" s="74">
        <v>55.8</v>
      </c>
      <c r="X212" s="74"/>
      <c r="Y212" s="74"/>
      <c r="Z212" s="75">
        <f t="shared" si="50"/>
        <v>955.8</v>
      </c>
      <c r="AA212" s="74">
        <v>900</v>
      </c>
      <c r="AB212" s="74">
        <v>55.8</v>
      </c>
    </row>
    <row r="213" spans="1:28" hidden="1" outlineLevel="1" x14ac:dyDescent="0.2">
      <c r="A213" s="14" t="s">
        <v>455</v>
      </c>
      <c r="B213" s="20" t="s">
        <v>145</v>
      </c>
      <c r="C213" s="15" t="s">
        <v>130</v>
      </c>
      <c r="D213" s="72"/>
      <c r="E213" s="72"/>
      <c r="F213" s="74"/>
      <c r="G213" s="75"/>
      <c r="H213" s="74"/>
      <c r="I213" s="74"/>
      <c r="J213" s="75">
        <f t="shared" si="52"/>
        <v>1681.5</v>
      </c>
      <c r="K213" s="74">
        <f t="shared" si="53"/>
        <v>1552.3</v>
      </c>
      <c r="L213" s="74">
        <v>1442.3</v>
      </c>
      <c r="M213" s="74">
        <v>10</v>
      </c>
      <c r="N213" s="74"/>
      <c r="O213" s="74"/>
      <c r="P213" s="74"/>
      <c r="Q213" s="74"/>
      <c r="R213" s="74">
        <v>100</v>
      </c>
      <c r="S213" s="74"/>
      <c r="T213" s="74">
        <f t="shared" si="48"/>
        <v>129.19999999999999</v>
      </c>
      <c r="U213" s="74"/>
      <c r="V213" s="74"/>
      <c r="W213" s="74">
        <v>129.19999999999999</v>
      </c>
      <c r="X213" s="74"/>
      <c r="Y213" s="74"/>
      <c r="Z213" s="75">
        <f t="shared" si="50"/>
        <v>1229.2</v>
      </c>
      <c r="AA213" s="74">
        <v>1100</v>
      </c>
      <c r="AB213" s="74">
        <v>129.19999999999999</v>
      </c>
    </row>
    <row r="214" spans="1:28" hidden="1" outlineLevel="1" x14ac:dyDescent="0.2">
      <c r="A214" s="14" t="s">
        <v>456</v>
      </c>
      <c r="B214" s="20" t="s">
        <v>145</v>
      </c>
      <c r="C214" s="15" t="s">
        <v>130</v>
      </c>
      <c r="D214" s="72"/>
      <c r="E214" s="72"/>
      <c r="F214" s="74"/>
      <c r="G214" s="75"/>
      <c r="H214" s="74"/>
      <c r="I214" s="74"/>
      <c r="J214" s="75">
        <f t="shared" si="52"/>
        <v>1599</v>
      </c>
      <c r="K214" s="74">
        <f>L214+M214+N214+O214+R214</f>
        <v>1471.3</v>
      </c>
      <c r="L214" s="74">
        <v>1058.5</v>
      </c>
      <c r="M214" s="74">
        <v>7.8</v>
      </c>
      <c r="N214" s="74"/>
      <c r="O214" s="74"/>
      <c r="P214" s="74"/>
      <c r="Q214" s="74"/>
      <c r="R214" s="74">
        <v>405</v>
      </c>
      <c r="S214" s="74"/>
      <c r="T214" s="74">
        <f t="shared" si="48"/>
        <v>127.7</v>
      </c>
      <c r="U214" s="74"/>
      <c r="V214" s="74"/>
      <c r="W214" s="74">
        <v>127.7</v>
      </c>
      <c r="X214" s="74"/>
      <c r="Y214" s="74"/>
      <c r="Z214" s="75">
        <f t="shared" si="50"/>
        <v>1027.7</v>
      </c>
      <c r="AA214" s="74">
        <v>900</v>
      </c>
      <c r="AB214" s="74">
        <v>127.7</v>
      </c>
    </row>
    <row r="215" spans="1:28" ht="25.5" hidden="1" outlineLevel="1" x14ac:dyDescent="0.2">
      <c r="A215" s="14" t="s">
        <v>97</v>
      </c>
      <c r="B215" s="20" t="s">
        <v>145</v>
      </c>
      <c r="C215" s="15" t="s">
        <v>130</v>
      </c>
      <c r="D215" s="72"/>
      <c r="E215" s="72"/>
      <c r="F215" s="74"/>
      <c r="G215" s="75"/>
      <c r="H215" s="74"/>
      <c r="I215" s="74"/>
      <c r="J215" s="75">
        <f t="shared" si="52"/>
        <v>126.4</v>
      </c>
      <c r="K215" s="74"/>
      <c r="L215" s="74"/>
      <c r="M215" s="74"/>
      <c r="N215" s="74"/>
      <c r="O215" s="74"/>
      <c r="P215" s="74"/>
      <c r="Q215" s="74"/>
      <c r="R215" s="74"/>
      <c r="S215" s="74"/>
      <c r="T215" s="74">
        <f t="shared" si="48"/>
        <v>126.4</v>
      </c>
      <c r="U215" s="74"/>
      <c r="V215" s="74">
        <v>126.4</v>
      </c>
      <c r="W215" s="74"/>
      <c r="X215" s="74"/>
      <c r="Y215" s="74"/>
      <c r="Z215" s="75">
        <f t="shared" si="50"/>
        <v>126.4</v>
      </c>
      <c r="AA215" s="74"/>
      <c r="AB215" s="74">
        <v>126.4</v>
      </c>
    </row>
    <row r="216" spans="1:28" ht="38.25" hidden="1" outlineLevel="1" x14ac:dyDescent="0.2">
      <c r="A216" s="40" t="s">
        <v>38</v>
      </c>
      <c r="B216" s="20"/>
      <c r="C216" s="15"/>
      <c r="D216" s="72"/>
      <c r="E216" s="72"/>
      <c r="F216" s="74"/>
      <c r="G216" s="75"/>
      <c r="H216" s="74"/>
      <c r="I216" s="74"/>
      <c r="J216" s="75"/>
      <c r="K216" s="74">
        <v>3028.4</v>
      </c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5"/>
      <c r="AA216" s="74">
        <v>3028.4</v>
      </c>
      <c r="AB216" s="74"/>
    </row>
    <row r="217" spans="1:28" ht="18" hidden="1" customHeight="1" x14ac:dyDescent="0.2">
      <c r="A217" s="12" t="s">
        <v>227</v>
      </c>
      <c r="B217" s="21" t="s">
        <v>145</v>
      </c>
      <c r="C217" s="13" t="s">
        <v>132</v>
      </c>
      <c r="D217" s="86">
        <f>SUM(D218+D228+D234+D242+D252+D263+D264+D260+D261+D266+D275+D279+D283)</f>
        <v>898870.3</v>
      </c>
      <c r="E217" s="86">
        <f>SUM(E218+E228+E234+E238+E242+E252+E261+E263+E264+E265)</f>
        <v>820646.2</v>
      </c>
      <c r="F217" s="86">
        <f>SUM(F218+F228+F234+F242+F252+F263+F264+F260+F261+F266+F275+F279+F283)</f>
        <v>0</v>
      </c>
      <c r="G217" s="87">
        <f>SUM(G218+G228+G234+G242+G252+G263+G264+G260+G261+G266+G275+G279+G283)</f>
        <v>917935.7</v>
      </c>
      <c r="H217" s="86">
        <f>SUM(H218+H228+H234+H242+H252+H263+H264+H260+H261+H266+H275+H279+H283)</f>
        <v>216136.59999999998</v>
      </c>
      <c r="I217" s="86">
        <f>SUM(I218+I228+I234+I242+I252+I263+I264+I260+I261+I266+I275+I279+I283)</f>
        <v>701799.1</v>
      </c>
      <c r="J217" s="87">
        <f>SUM(J218+J228+J234+J238+J242+J252+J263+J264+J260+J261+J266+J275+J279+J283)</f>
        <v>905042.50000000012</v>
      </c>
      <c r="K217" s="86">
        <f>SUM(K218+K228+K234+K238+K242+K252+K263+K264+K260+K261+K266+K275+K279+K283+K284)</f>
        <v>287004.69999999995</v>
      </c>
      <c r="L217" s="86">
        <f t="shared" ref="L217:T217" si="54">SUM(L218+L228+L234+L238+L242+L252+L263+L264+L260+L261+L266+L275+L279+L283+L284)</f>
        <v>21895.7</v>
      </c>
      <c r="M217" s="86">
        <f t="shared" si="54"/>
        <v>991.2</v>
      </c>
      <c r="N217" s="86">
        <f t="shared" si="54"/>
        <v>1500.3</v>
      </c>
      <c r="O217" s="86">
        <f t="shared" si="54"/>
        <v>2326.3000000000002</v>
      </c>
      <c r="P217" s="86">
        <f t="shared" si="54"/>
        <v>0</v>
      </c>
      <c r="Q217" s="86">
        <f t="shared" si="54"/>
        <v>0</v>
      </c>
      <c r="R217" s="86">
        <f t="shared" si="54"/>
        <v>40855.5</v>
      </c>
      <c r="S217" s="86">
        <f t="shared" si="54"/>
        <v>0</v>
      </c>
      <c r="T217" s="86">
        <f t="shared" si="54"/>
        <v>620295.80000000005</v>
      </c>
      <c r="U217" s="86">
        <f>SUM(U218+U228)</f>
        <v>617231.89999999991</v>
      </c>
      <c r="V217" s="86">
        <f>SUM(V218+V228+V234+V242+V252+V263+V264+V260+V261+V266+V275+V279+V283)</f>
        <v>0</v>
      </c>
      <c r="W217" s="86">
        <f>SUM(W218+W228+W234+W242+W252+W263+W264+W260+W261+W266+W275+W279+W283)</f>
        <v>118.9</v>
      </c>
      <c r="X217" s="86">
        <f>SUM(X218+X228+X234+X242+X252+X263+X264+X260+X261+X266+X275+X279+X283)</f>
        <v>1066</v>
      </c>
      <c r="Y217" s="86">
        <f>SUM(Y218+Y228+Y234+Y242+Y252+Y263+Y264+Y260+Y261+Y266+Y275+Y279+Y283)</f>
        <v>1879</v>
      </c>
      <c r="Z217" s="75">
        <f t="shared" si="50"/>
        <v>834518.3</v>
      </c>
      <c r="AA217" s="86">
        <f>SUM(AA218+AA228+AA234+AA238+AA242+AA252+AA263+AA264+AA260+AA261+AA266+AA275+AA279+AA283+AA284)</f>
        <v>214222.5</v>
      </c>
      <c r="AB217" s="86">
        <f>SUM(AB218+AB228+AB234+AB238+AB242+AB252+AB263+AB264+AB260+AB261+AB266+AB275+AB279+AB283+AB284)</f>
        <v>620295.80000000005</v>
      </c>
    </row>
    <row r="218" spans="1:28" s="18" customFormat="1" ht="29.25" hidden="1" customHeight="1" x14ac:dyDescent="0.2">
      <c r="A218" s="22" t="s">
        <v>363</v>
      </c>
      <c r="B218" s="46"/>
      <c r="C218" s="47"/>
      <c r="D218" s="97">
        <f t="shared" ref="D218:T218" si="55">SUM(D219+D220+D221+D222+D223+D224+D225+D226+D227)</f>
        <v>578044.6</v>
      </c>
      <c r="E218" s="97">
        <f t="shared" si="55"/>
        <v>596353.4</v>
      </c>
      <c r="F218" s="97">
        <f t="shared" si="55"/>
        <v>0</v>
      </c>
      <c r="G218" s="98">
        <f t="shared" si="55"/>
        <v>72433.799999999988</v>
      </c>
      <c r="H218" s="97">
        <f t="shared" si="55"/>
        <v>72433.799999999988</v>
      </c>
      <c r="I218" s="97">
        <f t="shared" si="55"/>
        <v>0</v>
      </c>
      <c r="J218" s="98">
        <f t="shared" si="55"/>
        <v>658381.70000000007</v>
      </c>
      <c r="K218" s="97">
        <f t="shared" si="55"/>
        <v>73453.7</v>
      </c>
      <c r="L218" s="97">
        <f t="shared" si="55"/>
        <v>0</v>
      </c>
      <c r="M218" s="97">
        <f t="shared" si="55"/>
        <v>0</v>
      </c>
      <c r="N218" s="97">
        <f t="shared" si="55"/>
        <v>0</v>
      </c>
      <c r="O218" s="97">
        <f t="shared" si="55"/>
        <v>0</v>
      </c>
      <c r="P218" s="97">
        <f t="shared" si="55"/>
        <v>0</v>
      </c>
      <c r="Q218" s="97">
        <f t="shared" si="55"/>
        <v>0</v>
      </c>
      <c r="R218" s="97">
        <f t="shared" si="55"/>
        <v>0</v>
      </c>
      <c r="S218" s="97">
        <f t="shared" si="55"/>
        <v>0</v>
      </c>
      <c r="T218" s="97">
        <f t="shared" si="55"/>
        <v>584928</v>
      </c>
      <c r="U218" s="97">
        <f>SUM(U219+U220+U221+U222+U223+U224+U225+U226+U227)</f>
        <v>582222.79999999993</v>
      </c>
      <c r="V218" s="97">
        <f>SUM(V219+V220+V221+V222+V223+V224+V225+V226+V227)</f>
        <v>0</v>
      </c>
      <c r="W218" s="97">
        <f>SUM(W219+W220+W221+W222+W223+W224+W225+W226+W227)</f>
        <v>0</v>
      </c>
      <c r="X218" s="97">
        <f>SUM(X219+X220+X221+X222+X223+X224+X225+X226+X227)</f>
        <v>826.2</v>
      </c>
      <c r="Y218" s="97">
        <f>SUM(Y219+Y220+Y221+Y222+Y223+Y224+Y225+Y226+Y227)</f>
        <v>1879</v>
      </c>
      <c r="Z218" s="75">
        <f t="shared" si="50"/>
        <v>645709.30000000005</v>
      </c>
      <c r="AA218" s="97">
        <f>SUM(AA219+AA220+AA221+AA222+AA223+AA224+AA225+AA226+AA227)</f>
        <v>60781.3</v>
      </c>
      <c r="AB218" s="97">
        <f>SUM(AB219+AB220+AB221+AB222+AB223+AB224+AB225+AB226+AB227)</f>
        <v>584928</v>
      </c>
    </row>
    <row r="219" spans="1:28" hidden="1" x14ac:dyDescent="0.2">
      <c r="A219" s="14" t="s">
        <v>431</v>
      </c>
      <c r="B219" s="20" t="s">
        <v>145</v>
      </c>
      <c r="C219" s="20" t="s">
        <v>132</v>
      </c>
      <c r="D219" s="76">
        <v>92665.600000000006</v>
      </c>
      <c r="E219" s="76">
        <v>90798</v>
      </c>
      <c r="F219" s="74"/>
      <c r="G219" s="75">
        <f t="shared" ref="G219:G306" si="56">SUM(I219+H219)</f>
        <v>11379.7</v>
      </c>
      <c r="H219" s="74">
        <v>11379.7</v>
      </c>
      <c r="I219" s="74"/>
      <c r="J219" s="75">
        <f t="shared" ref="J219:J227" si="57">SUM(K219+T219)</f>
        <v>97019.6</v>
      </c>
      <c r="K219" s="74">
        <v>9416</v>
      </c>
      <c r="L219" s="74"/>
      <c r="M219" s="74"/>
      <c r="N219" s="74"/>
      <c r="O219" s="74"/>
      <c r="P219" s="74"/>
      <c r="Q219" s="74"/>
      <c r="R219" s="74"/>
      <c r="S219" s="74"/>
      <c r="T219" s="74">
        <f t="shared" si="48"/>
        <v>87603.6</v>
      </c>
      <c r="U219" s="74">
        <v>87117.8</v>
      </c>
      <c r="V219" s="74"/>
      <c r="W219" s="74"/>
      <c r="X219" s="74">
        <v>240</v>
      </c>
      <c r="Y219" s="74">
        <v>245.8</v>
      </c>
      <c r="Z219" s="75">
        <f t="shared" si="50"/>
        <v>97019.6</v>
      </c>
      <c r="AA219" s="74">
        <v>9416</v>
      </c>
      <c r="AB219" s="74">
        <v>87603.6</v>
      </c>
    </row>
    <row r="220" spans="1:28" hidden="1" x14ac:dyDescent="0.2">
      <c r="A220" s="14" t="s">
        <v>432</v>
      </c>
      <c r="B220" s="20" t="s">
        <v>145</v>
      </c>
      <c r="C220" s="20" t="s">
        <v>132</v>
      </c>
      <c r="D220" s="76">
        <v>59612.800000000003</v>
      </c>
      <c r="E220" s="76">
        <v>59002.1</v>
      </c>
      <c r="F220" s="74"/>
      <c r="G220" s="75">
        <f t="shared" si="56"/>
        <v>5280.4</v>
      </c>
      <c r="H220" s="74">
        <v>5280.4</v>
      </c>
      <c r="I220" s="74"/>
      <c r="J220" s="75">
        <f t="shared" si="57"/>
        <v>69238.3</v>
      </c>
      <c r="K220" s="74">
        <v>4516.8</v>
      </c>
      <c r="L220" s="74"/>
      <c r="M220" s="74"/>
      <c r="N220" s="74"/>
      <c r="O220" s="74"/>
      <c r="P220" s="74"/>
      <c r="Q220" s="74"/>
      <c r="R220" s="74"/>
      <c r="S220" s="74"/>
      <c r="T220" s="74">
        <f t="shared" si="48"/>
        <v>64721.5</v>
      </c>
      <c r="U220" s="74">
        <v>64419</v>
      </c>
      <c r="V220" s="74"/>
      <c r="W220" s="74"/>
      <c r="X220" s="74">
        <v>83.7</v>
      </c>
      <c r="Y220" s="74">
        <v>218.8</v>
      </c>
      <c r="Z220" s="75">
        <f t="shared" si="50"/>
        <v>69238.3</v>
      </c>
      <c r="AA220" s="74">
        <v>4516.8</v>
      </c>
      <c r="AB220" s="74">
        <v>64721.5</v>
      </c>
    </row>
    <row r="221" spans="1:28" hidden="1" x14ac:dyDescent="0.2">
      <c r="A221" s="14" t="s">
        <v>433</v>
      </c>
      <c r="B221" s="20" t="s">
        <v>145</v>
      </c>
      <c r="C221" s="20" t="s">
        <v>132</v>
      </c>
      <c r="D221" s="76">
        <v>75666</v>
      </c>
      <c r="E221" s="76">
        <v>79910.600000000006</v>
      </c>
      <c r="F221" s="74"/>
      <c r="G221" s="75">
        <f t="shared" si="56"/>
        <v>7103.7</v>
      </c>
      <c r="H221" s="74">
        <v>7103.7</v>
      </c>
      <c r="I221" s="74"/>
      <c r="J221" s="75">
        <f t="shared" si="57"/>
        <v>83234.000000000015</v>
      </c>
      <c r="K221" s="74">
        <v>4832.3</v>
      </c>
      <c r="L221" s="74"/>
      <c r="M221" s="74"/>
      <c r="N221" s="74"/>
      <c r="O221" s="74"/>
      <c r="P221" s="74"/>
      <c r="Q221" s="74"/>
      <c r="R221" s="74"/>
      <c r="S221" s="74"/>
      <c r="T221" s="74">
        <f t="shared" si="48"/>
        <v>78401.700000000012</v>
      </c>
      <c r="U221" s="74">
        <v>78118.100000000006</v>
      </c>
      <c r="V221" s="74"/>
      <c r="W221" s="74"/>
      <c r="X221" s="74">
        <v>83.8</v>
      </c>
      <c r="Y221" s="74">
        <v>199.8</v>
      </c>
      <c r="Z221" s="75">
        <f t="shared" si="50"/>
        <v>83234</v>
      </c>
      <c r="AA221" s="74">
        <v>4832.3</v>
      </c>
      <c r="AB221" s="74">
        <v>78401.7</v>
      </c>
    </row>
    <row r="222" spans="1:28" hidden="1" x14ac:dyDescent="0.2">
      <c r="A222" s="14" t="s">
        <v>434</v>
      </c>
      <c r="B222" s="20" t="s">
        <v>145</v>
      </c>
      <c r="C222" s="20" t="s">
        <v>132</v>
      </c>
      <c r="D222" s="76">
        <v>162678.6</v>
      </c>
      <c r="E222" s="76">
        <v>146015</v>
      </c>
      <c r="F222" s="74"/>
      <c r="G222" s="75">
        <f t="shared" si="56"/>
        <v>17454.8</v>
      </c>
      <c r="H222" s="74">
        <v>17454.8</v>
      </c>
      <c r="I222" s="74"/>
      <c r="J222" s="75">
        <f t="shared" si="57"/>
        <v>161614.29999999999</v>
      </c>
      <c r="K222" s="74">
        <v>29486.5</v>
      </c>
      <c r="L222" s="74"/>
      <c r="M222" s="74"/>
      <c r="N222" s="74"/>
      <c r="O222" s="74"/>
      <c r="P222" s="74"/>
      <c r="Q222" s="74"/>
      <c r="R222" s="74"/>
      <c r="S222" s="74"/>
      <c r="T222" s="74">
        <f t="shared" si="48"/>
        <v>132127.79999999999</v>
      </c>
      <c r="U222" s="74">
        <v>131735.29999999999</v>
      </c>
      <c r="V222" s="74"/>
      <c r="W222" s="74"/>
      <c r="X222" s="74">
        <v>83.7</v>
      </c>
      <c r="Y222" s="74">
        <v>308.8</v>
      </c>
      <c r="Z222" s="75">
        <f t="shared" si="50"/>
        <v>149041.9</v>
      </c>
      <c r="AA222" s="74">
        <v>16914.099999999999</v>
      </c>
      <c r="AB222" s="74">
        <v>132127.79999999999</v>
      </c>
    </row>
    <row r="223" spans="1:28" hidden="1" x14ac:dyDescent="0.2">
      <c r="A223" s="14" t="s">
        <v>435</v>
      </c>
      <c r="B223" s="20" t="s">
        <v>145</v>
      </c>
      <c r="C223" s="20" t="s">
        <v>132</v>
      </c>
      <c r="D223" s="76">
        <v>66550.600000000006</v>
      </c>
      <c r="E223" s="76">
        <v>63766</v>
      </c>
      <c r="F223" s="74"/>
      <c r="G223" s="75">
        <f t="shared" si="56"/>
        <v>6768.6</v>
      </c>
      <c r="H223" s="74">
        <v>6768.6</v>
      </c>
      <c r="I223" s="74"/>
      <c r="J223" s="75">
        <f t="shared" si="57"/>
        <v>74890.100000000006</v>
      </c>
      <c r="K223" s="74">
        <v>5251.9</v>
      </c>
      <c r="L223" s="74"/>
      <c r="M223" s="74"/>
      <c r="N223" s="74"/>
      <c r="O223" s="74"/>
      <c r="P223" s="74"/>
      <c r="Q223" s="74"/>
      <c r="R223" s="74"/>
      <c r="S223" s="74"/>
      <c r="T223" s="74">
        <f t="shared" si="48"/>
        <v>69638.200000000012</v>
      </c>
      <c r="U223" s="74">
        <v>69286.100000000006</v>
      </c>
      <c r="V223" s="74"/>
      <c r="W223" s="74"/>
      <c r="X223" s="74">
        <v>83.8</v>
      </c>
      <c r="Y223" s="74">
        <v>268.3</v>
      </c>
      <c r="Z223" s="75">
        <f t="shared" si="50"/>
        <v>74890.099999999991</v>
      </c>
      <c r="AA223" s="74">
        <v>5251.9</v>
      </c>
      <c r="AB223" s="74">
        <v>69638.2</v>
      </c>
    </row>
    <row r="224" spans="1:28" hidden="1" x14ac:dyDescent="0.2">
      <c r="A224" s="14" t="s">
        <v>436</v>
      </c>
      <c r="B224" s="20" t="s">
        <v>145</v>
      </c>
      <c r="C224" s="20" t="s">
        <v>132</v>
      </c>
      <c r="D224" s="76">
        <v>40864.400000000001</v>
      </c>
      <c r="E224" s="76">
        <v>39766.6</v>
      </c>
      <c r="F224" s="74"/>
      <c r="G224" s="75">
        <f t="shared" si="56"/>
        <v>7359.7</v>
      </c>
      <c r="H224" s="74">
        <v>7359.7</v>
      </c>
      <c r="I224" s="74"/>
      <c r="J224" s="75">
        <f t="shared" si="57"/>
        <v>37963.4</v>
      </c>
      <c r="K224" s="74">
        <v>6727.3</v>
      </c>
      <c r="L224" s="74"/>
      <c r="M224" s="74"/>
      <c r="N224" s="74"/>
      <c r="O224" s="74"/>
      <c r="P224" s="74"/>
      <c r="Q224" s="74"/>
      <c r="R224" s="74"/>
      <c r="S224" s="74"/>
      <c r="T224" s="74">
        <f t="shared" si="48"/>
        <v>31236.100000000002</v>
      </c>
      <c r="U224" s="74">
        <v>30948.400000000001</v>
      </c>
      <c r="V224" s="74"/>
      <c r="W224" s="74"/>
      <c r="X224" s="74">
        <v>83.7</v>
      </c>
      <c r="Y224" s="74">
        <v>204</v>
      </c>
      <c r="Z224" s="75">
        <f t="shared" si="50"/>
        <v>37963.4</v>
      </c>
      <c r="AA224" s="74">
        <v>6727.3</v>
      </c>
      <c r="AB224" s="74">
        <v>31236.1</v>
      </c>
    </row>
    <row r="225" spans="1:28" hidden="1" x14ac:dyDescent="0.2">
      <c r="A225" s="14" t="s">
        <v>437</v>
      </c>
      <c r="B225" s="20" t="s">
        <v>145</v>
      </c>
      <c r="C225" s="20" t="s">
        <v>132</v>
      </c>
      <c r="D225" s="76">
        <v>40810.800000000003</v>
      </c>
      <c r="E225" s="76">
        <v>40361.5</v>
      </c>
      <c r="F225" s="74"/>
      <c r="G225" s="75">
        <f t="shared" si="56"/>
        <v>4620.7</v>
      </c>
      <c r="H225" s="74">
        <v>4620.7</v>
      </c>
      <c r="I225" s="74"/>
      <c r="J225" s="75">
        <f t="shared" si="57"/>
        <v>46096.399999999994</v>
      </c>
      <c r="K225" s="74">
        <v>3502.2</v>
      </c>
      <c r="L225" s="74"/>
      <c r="M225" s="74"/>
      <c r="N225" s="74"/>
      <c r="O225" s="74"/>
      <c r="P225" s="74"/>
      <c r="Q225" s="74"/>
      <c r="R225" s="74"/>
      <c r="S225" s="74"/>
      <c r="T225" s="74">
        <f t="shared" si="48"/>
        <v>42594.2</v>
      </c>
      <c r="U225" s="74">
        <v>42297.2</v>
      </c>
      <c r="V225" s="74"/>
      <c r="W225" s="74"/>
      <c r="X225" s="74">
        <v>83.7</v>
      </c>
      <c r="Y225" s="74">
        <v>213.3</v>
      </c>
      <c r="Z225" s="75">
        <f t="shared" si="50"/>
        <v>46096.399999999994</v>
      </c>
      <c r="AA225" s="74">
        <v>3502.2</v>
      </c>
      <c r="AB225" s="74">
        <v>42594.2</v>
      </c>
    </row>
    <row r="226" spans="1:28" ht="15" hidden="1" customHeight="1" x14ac:dyDescent="0.2">
      <c r="A226" s="14" t="s">
        <v>365</v>
      </c>
      <c r="B226" s="20" t="s">
        <v>145</v>
      </c>
      <c r="C226" s="20" t="s">
        <v>132</v>
      </c>
      <c r="D226" s="76">
        <v>24356.1</v>
      </c>
      <c r="E226" s="76">
        <v>76733.600000000006</v>
      </c>
      <c r="F226" s="74"/>
      <c r="G226" s="75">
        <f t="shared" si="56"/>
        <v>12466.2</v>
      </c>
      <c r="H226" s="74">
        <v>12466.2</v>
      </c>
      <c r="I226" s="74"/>
      <c r="J226" s="75">
        <f t="shared" si="57"/>
        <v>88325.599999999991</v>
      </c>
      <c r="K226" s="117">
        <v>9720.7000000000007</v>
      </c>
      <c r="L226" s="74"/>
      <c r="M226" s="74"/>
      <c r="N226" s="74"/>
      <c r="O226" s="74"/>
      <c r="P226" s="74"/>
      <c r="Q226" s="74"/>
      <c r="R226" s="74"/>
      <c r="S226" s="74"/>
      <c r="T226" s="74">
        <f t="shared" si="48"/>
        <v>78604.899999999994</v>
      </c>
      <c r="U226" s="74">
        <v>78300.899999999994</v>
      </c>
      <c r="V226" s="74"/>
      <c r="W226" s="74"/>
      <c r="X226" s="74">
        <v>83.8</v>
      </c>
      <c r="Y226" s="74">
        <v>220.2</v>
      </c>
      <c r="Z226" s="75">
        <f t="shared" si="50"/>
        <v>88225.599999999991</v>
      </c>
      <c r="AA226" s="117">
        <v>9620.7000000000007</v>
      </c>
      <c r="AB226" s="74">
        <v>78604.899999999994</v>
      </c>
    </row>
    <row r="227" spans="1:28" ht="15" hidden="1" customHeight="1" x14ac:dyDescent="0.2">
      <c r="A227" s="14" t="s">
        <v>439</v>
      </c>
      <c r="B227" s="20" t="s">
        <v>145</v>
      </c>
      <c r="C227" s="20" t="s">
        <v>132</v>
      </c>
      <c r="D227" s="76">
        <v>14839.7</v>
      </c>
      <c r="E227" s="76"/>
      <c r="F227" s="74"/>
      <c r="G227" s="75">
        <f t="shared" si="56"/>
        <v>0</v>
      </c>
      <c r="H227" s="74"/>
      <c r="I227" s="74"/>
      <c r="J227" s="75">
        <f t="shared" si="57"/>
        <v>0</v>
      </c>
      <c r="K227" s="74"/>
      <c r="L227" s="74"/>
      <c r="M227" s="74"/>
      <c r="N227" s="74"/>
      <c r="O227" s="74"/>
      <c r="P227" s="74"/>
      <c r="Q227" s="74"/>
      <c r="R227" s="74"/>
      <c r="S227" s="74"/>
      <c r="T227" s="74">
        <f t="shared" si="48"/>
        <v>0</v>
      </c>
      <c r="U227" s="74"/>
      <c r="V227" s="74"/>
      <c r="W227" s="74"/>
      <c r="X227" s="74"/>
      <c r="Y227" s="74"/>
      <c r="Z227" s="75">
        <f t="shared" si="50"/>
        <v>0</v>
      </c>
      <c r="AA227" s="74"/>
      <c r="AB227" s="74"/>
    </row>
    <row r="228" spans="1:28" s="18" customFormat="1" ht="25.5" hidden="1" customHeight="1" x14ac:dyDescent="0.2">
      <c r="A228" s="41" t="s">
        <v>18</v>
      </c>
      <c r="B228" s="28" t="s">
        <v>145</v>
      </c>
      <c r="C228" s="28" t="s">
        <v>132</v>
      </c>
      <c r="D228" s="97">
        <f>SUM(D229+D230+D232+D233)</f>
        <v>4829.1000000000004</v>
      </c>
      <c r="E228" s="97">
        <f>SUM(E229:E230)</f>
        <v>63961.8</v>
      </c>
      <c r="F228" s="97">
        <f>SUM(F229+F230+F232+F233)</f>
        <v>0</v>
      </c>
      <c r="G228" s="75">
        <f t="shared" si="56"/>
        <v>582834.1</v>
      </c>
      <c r="H228" s="97">
        <f>SUM(H229+H230+H232+H233)</f>
        <v>0</v>
      </c>
      <c r="I228" s="97">
        <f>SUM(I229+I230+I232+I233+I231)</f>
        <v>582834.1</v>
      </c>
      <c r="J228" s="98">
        <f>SUM(J229+J230+J232+J233)</f>
        <v>35248.9</v>
      </c>
      <c r="K228" s="97">
        <f>SUM(K229+K230+K232+K233)</f>
        <v>0</v>
      </c>
      <c r="L228" s="97"/>
      <c r="M228" s="97"/>
      <c r="N228" s="97"/>
      <c r="O228" s="97"/>
      <c r="P228" s="97"/>
      <c r="Q228" s="97"/>
      <c r="R228" s="97"/>
      <c r="S228" s="97"/>
      <c r="T228" s="74">
        <f>SUM(T229+T230+T231+T232+T233)</f>
        <v>35248.9</v>
      </c>
      <c r="U228" s="97">
        <f>SUM(U229:U233)</f>
        <v>35009.1</v>
      </c>
      <c r="V228" s="97">
        <f>SUM(V229:V233)</f>
        <v>0</v>
      </c>
      <c r="W228" s="97">
        <f>SUM(W229:W233)</f>
        <v>0</v>
      </c>
      <c r="X228" s="97">
        <f>SUM(X229:X233)</f>
        <v>239.8</v>
      </c>
      <c r="Y228" s="97"/>
      <c r="Z228" s="75">
        <f t="shared" si="50"/>
        <v>35248.9</v>
      </c>
      <c r="AA228" s="119"/>
      <c r="AB228" s="74">
        <f>SUM(AB229+AB230+AB231+AB232+AB233)</f>
        <v>35248.9</v>
      </c>
    </row>
    <row r="229" spans="1:28" ht="28.5" hidden="1" customHeight="1" x14ac:dyDescent="0.2">
      <c r="A229" s="14" t="s">
        <v>228</v>
      </c>
      <c r="B229" s="20" t="s">
        <v>145</v>
      </c>
      <c r="C229" s="20" t="s">
        <v>132</v>
      </c>
      <c r="D229" s="76">
        <v>4829.1000000000004</v>
      </c>
      <c r="E229" s="76">
        <v>63217.8</v>
      </c>
      <c r="F229" s="74"/>
      <c r="G229" s="75">
        <f t="shared" si="56"/>
        <v>541346</v>
      </c>
      <c r="H229" s="74"/>
      <c r="I229" s="74">
        <v>541346</v>
      </c>
      <c r="J229" s="75">
        <f>SUM(K229+T229)</f>
        <v>33912.199999999997</v>
      </c>
      <c r="K229" s="74"/>
      <c r="L229" s="74"/>
      <c r="M229" s="74"/>
      <c r="N229" s="74"/>
      <c r="O229" s="74"/>
      <c r="P229" s="74"/>
      <c r="Q229" s="74"/>
      <c r="R229" s="74"/>
      <c r="S229" s="74"/>
      <c r="T229" s="74">
        <f t="shared" si="48"/>
        <v>33912.199999999997</v>
      </c>
      <c r="U229" s="74">
        <v>33912.199999999997</v>
      </c>
      <c r="V229" s="74"/>
      <c r="W229" s="74"/>
      <c r="X229" s="74"/>
      <c r="Y229" s="74"/>
      <c r="Z229" s="75">
        <f t="shared" si="50"/>
        <v>33912.199999999997</v>
      </c>
      <c r="AA229" s="74"/>
      <c r="AB229" s="74">
        <v>33912.199999999997</v>
      </c>
    </row>
    <row r="230" spans="1:28" ht="25.5" hidden="1" x14ac:dyDescent="0.2">
      <c r="A230" s="14" t="s">
        <v>229</v>
      </c>
      <c r="B230" s="20" t="s">
        <v>145</v>
      </c>
      <c r="C230" s="20" t="s">
        <v>132</v>
      </c>
      <c r="D230" s="76"/>
      <c r="E230" s="76">
        <v>744</v>
      </c>
      <c r="F230" s="74"/>
      <c r="G230" s="75">
        <f t="shared" si="56"/>
        <v>38146</v>
      </c>
      <c r="H230" s="74"/>
      <c r="I230" s="74">
        <v>38146</v>
      </c>
      <c r="J230" s="75">
        <f>SUM(K230+T230)</f>
        <v>1096.9000000000001</v>
      </c>
      <c r="K230" s="74"/>
      <c r="L230" s="74"/>
      <c r="M230" s="74"/>
      <c r="N230" s="74"/>
      <c r="O230" s="74"/>
      <c r="P230" s="74"/>
      <c r="Q230" s="74"/>
      <c r="R230" s="74"/>
      <c r="S230" s="74"/>
      <c r="T230" s="74">
        <f t="shared" si="48"/>
        <v>1096.9000000000001</v>
      </c>
      <c r="U230" s="74">
        <v>1096.9000000000001</v>
      </c>
      <c r="V230" s="74"/>
      <c r="W230" s="74"/>
      <c r="X230" s="74"/>
      <c r="Y230" s="74"/>
      <c r="Z230" s="75">
        <f t="shared" si="50"/>
        <v>1096.9000000000001</v>
      </c>
      <c r="AA230" s="74"/>
      <c r="AB230" s="74">
        <v>1096.9000000000001</v>
      </c>
    </row>
    <row r="231" spans="1:28" hidden="1" x14ac:dyDescent="0.2">
      <c r="A231" s="40" t="s">
        <v>67</v>
      </c>
      <c r="B231" s="20" t="s">
        <v>145</v>
      </c>
      <c r="C231" s="20" t="s">
        <v>132</v>
      </c>
      <c r="D231" s="76"/>
      <c r="E231" s="76"/>
      <c r="F231" s="74"/>
      <c r="G231" s="75">
        <f t="shared" si="56"/>
        <v>124.1</v>
      </c>
      <c r="H231" s="74"/>
      <c r="I231" s="74">
        <v>124.1</v>
      </c>
      <c r="J231" s="75"/>
      <c r="K231" s="74"/>
      <c r="L231" s="74"/>
      <c r="M231" s="74"/>
      <c r="N231" s="74"/>
      <c r="O231" s="74"/>
      <c r="P231" s="74"/>
      <c r="Q231" s="74"/>
      <c r="R231" s="74"/>
      <c r="S231" s="74"/>
      <c r="T231" s="74">
        <f t="shared" si="48"/>
        <v>0</v>
      </c>
      <c r="U231" s="74"/>
      <c r="V231" s="74"/>
      <c r="W231" s="74"/>
      <c r="X231" s="74"/>
      <c r="Y231" s="74"/>
      <c r="Z231" s="75">
        <f t="shared" si="50"/>
        <v>0</v>
      </c>
      <c r="AA231" s="74"/>
      <c r="AB231" s="74"/>
    </row>
    <row r="232" spans="1:28" ht="25.5" hidden="1" x14ac:dyDescent="0.2">
      <c r="A232" s="14" t="s">
        <v>230</v>
      </c>
      <c r="B232" s="20" t="s">
        <v>145</v>
      </c>
      <c r="C232" s="20" t="s">
        <v>132</v>
      </c>
      <c r="D232" s="76"/>
      <c r="E232" s="76"/>
      <c r="F232" s="74"/>
      <c r="G232" s="75">
        <f t="shared" si="56"/>
        <v>1083</v>
      </c>
      <c r="H232" s="74"/>
      <c r="I232" s="74">
        <v>1083</v>
      </c>
      <c r="J232" s="75">
        <f>SUM(K232+T232)</f>
        <v>239.8</v>
      </c>
      <c r="K232" s="74"/>
      <c r="L232" s="74"/>
      <c r="M232" s="74"/>
      <c r="N232" s="74"/>
      <c r="O232" s="74"/>
      <c r="P232" s="74"/>
      <c r="Q232" s="74"/>
      <c r="R232" s="74"/>
      <c r="S232" s="74"/>
      <c r="T232" s="74">
        <f t="shared" si="48"/>
        <v>239.8</v>
      </c>
      <c r="U232" s="74"/>
      <c r="V232" s="74"/>
      <c r="W232" s="74"/>
      <c r="X232" s="74">
        <v>239.8</v>
      </c>
      <c r="Y232" s="74"/>
      <c r="Z232" s="75">
        <f t="shared" si="50"/>
        <v>239.8</v>
      </c>
      <c r="AA232" s="74"/>
      <c r="AB232" s="74">
        <v>239.8</v>
      </c>
    </row>
    <row r="233" spans="1:28" ht="26.25" hidden="1" x14ac:dyDescent="0.25">
      <c r="A233" s="14" t="s">
        <v>231</v>
      </c>
      <c r="B233" s="20" t="s">
        <v>145</v>
      </c>
      <c r="C233" s="20" t="s">
        <v>132</v>
      </c>
      <c r="D233" s="76"/>
      <c r="E233" s="76"/>
      <c r="F233" s="74"/>
      <c r="G233" s="75">
        <f t="shared" si="56"/>
        <v>2135</v>
      </c>
      <c r="H233" s="74"/>
      <c r="I233" s="74">
        <v>2135</v>
      </c>
      <c r="J233" s="75">
        <f>SUM(K233+T233)</f>
        <v>0</v>
      </c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145"/>
      <c r="V233"/>
      <c r="W233" s="74"/>
      <c r="X233" s="74"/>
      <c r="Y233" s="74"/>
      <c r="Z233" s="75">
        <f t="shared" si="50"/>
        <v>0</v>
      </c>
      <c r="AA233" s="74"/>
      <c r="AB233" s="74"/>
    </row>
    <row r="234" spans="1:28" s="18" customFormat="1" ht="27" hidden="1" customHeight="1" x14ac:dyDescent="0.25">
      <c r="A234" s="41" t="s">
        <v>110</v>
      </c>
      <c r="B234" s="28"/>
      <c r="C234" s="28"/>
      <c r="D234" s="97">
        <f t="shared" ref="D234:I234" si="58">SUM(D235+D236+D237+D239+D240+D241)</f>
        <v>116052.90000000001</v>
      </c>
      <c r="E234" s="97">
        <f>SUM(E235+E236+E237)</f>
        <v>93905.7</v>
      </c>
      <c r="F234" s="97">
        <f t="shared" si="58"/>
        <v>0</v>
      </c>
      <c r="G234" s="98">
        <f t="shared" si="58"/>
        <v>130358.8</v>
      </c>
      <c r="H234" s="97">
        <f t="shared" si="58"/>
        <v>130358.8</v>
      </c>
      <c r="I234" s="97">
        <f t="shared" si="58"/>
        <v>0</v>
      </c>
      <c r="J234" s="98">
        <f>SUM(J235+J236+J237)</f>
        <v>104082.5</v>
      </c>
      <c r="K234" s="97">
        <f>SUM(K235+K236+K237)</f>
        <v>104082.5</v>
      </c>
      <c r="L234" s="97"/>
      <c r="M234" s="97"/>
      <c r="N234" s="97"/>
      <c r="O234" s="97"/>
      <c r="P234" s="97"/>
      <c r="Q234" s="97"/>
      <c r="R234" s="97"/>
      <c r="S234" s="97"/>
      <c r="T234" s="74">
        <f t="shared" si="48"/>
        <v>0</v>
      </c>
      <c r="U234" s="145"/>
      <c r="V234"/>
      <c r="W234" s="97"/>
      <c r="X234" s="97"/>
      <c r="Y234" s="97"/>
      <c r="Z234" s="75">
        <f t="shared" si="50"/>
        <v>103349.9</v>
      </c>
      <c r="AA234" s="97">
        <f>SUM(AA235+AA236+AA237)</f>
        <v>103349.9</v>
      </c>
      <c r="AB234" s="97">
        <f>SUM(AB235+AB236+AB237)</f>
        <v>0</v>
      </c>
    </row>
    <row r="235" spans="1:28" ht="15.75" hidden="1" customHeight="1" x14ac:dyDescent="0.25">
      <c r="A235" s="14" t="s">
        <v>440</v>
      </c>
      <c r="B235" s="20" t="s">
        <v>145</v>
      </c>
      <c r="C235" s="20" t="s">
        <v>132</v>
      </c>
      <c r="D235" s="76">
        <v>15756.5</v>
      </c>
      <c r="E235" s="76">
        <v>17408.900000000001</v>
      </c>
      <c r="F235" s="74"/>
      <c r="G235" s="75">
        <f t="shared" si="56"/>
        <v>17112.8</v>
      </c>
      <c r="H235" s="74">
        <v>17112.8</v>
      </c>
      <c r="I235" s="74"/>
      <c r="J235" s="75">
        <f t="shared" ref="J235:J241" si="59">SUM(K235+T235)</f>
        <v>18958.599999999999</v>
      </c>
      <c r="K235" s="117">
        <v>18958.599999999999</v>
      </c>
      <c r="L235" s="74"/>
      <c r="M235" s="74"/>
      <c r="N235" s="74"/>
      <c r="O235" s="74"/>
      <c r="P235" s="74"/>
      <c r="Q235" s="74"/>
      <c r="R235" s="74"/>
      <c r="S235" s="74"/>
      <c r="T235" s="74">
        <f t="shared" si="48"/>
        <v>0</v>
      </c>
      <c r="U235" s="144"/>
      <c r="V235"/>
      <c r="W235" s="74"/>
      <c r="X235" s="74"/>
      <c r="Y235" s="74"/>
      <c r="Z235" s="75">
        <f t="shared" si="50"/>
        <v>18858.599999999999</v>
      </c>
      <c r="AA235" s="74">
        <v>18858.599999999999</v>
      </c>
      <c r="AB235" s="74"/>
    </row>
    <row r="236" spans="1:28" ht="14.25" hidden="1" customHeight="1" x14ac:dyDescent="0.25">
      <c r="A236" s="14" t="s">
        <v>441</v>
      </c>
      <c r="B236" s="20" t="s">
        <v>145</v>
      </c>
      <c r="C236" s="20" t="s">
        <v>132</v>
      </c>
      <c r="D236" s="76">
        <v>36087</v>
      </c>
      <c r="E236" s="76">
        <v>42914.1</v>
      </c>
      <c r="F236" s="74"/>
      <c r="G236" s="75">
        <f t="shared" si="56"/>
        <v>40702.699999999997</v>
      </c>
      <c r="H236" s="74">
        <v>40702.699999999997</v>
      </c>
      <c r="I236" s="74"/>
      <c r="J236" s="75">
        <f t="shared" si="59"/>
        <v>48988.9</v>
      </c>
      <c r="K236" s="74">
        <v>48988.9</v>
      </c>
      <c r="L236" s="74"/>
      <c r="M236" s="74"/>
      <c r="N236" s="74"/>
      <c r="O236" s="74"/>
      <c r="P236" s="74"/>
      <c r="Q236" s="74"/>
      <c r="R236" s="74"/>
      <c r="S236" s="74"/>
      <c r="T236" s="74">
        <f t="shared" si="48"/>
        <v>0</v>
      </c>
      <c r="U236" s="144"/>
      <c r="V236"/>
      <c r="W236" s="74"/>
      <c r="X236" s="74"/>
      <c r="Y236" s="74"/>
      <c r="Z236" s="75">
        <f t="shared" si="50"/>
        <v>48888.9</v>
      </c>
      <c r="AA236" s="74">
        <v>48888.9</v>
      </c>
      <c r="AB236" s="74"/>
    </row>
    <row r="237" spans="1:28" ht="15" hidden="1" customHeight="1" x14ac:dyDescent="0.25">
      <c r="A237" s="14" t="s">
        <v>442</v>
      </c>
      <c r="B237" s="20" t="s">
        <v>145</v>
      </c>
      <c r="C237" s="20" t="s">
        <v>132</v>
      </c>
      <c r="D237" s="76">
        <v>30014.3</v>
      </c>
      <c r="E237" s="76">
        <v>33582.699999999997</v>
      </c>
      <c r="F237" s="74"/>
      <c r="G237" s="75">
        <f t="shared" si="56"/>
        <v>32809.300000000003</v>
      </c>
      <c r="H237" s="74">
        <v>32809.300000000003</v>
      </c>
      <c r="I237" s="74"/>
      <c r="J237" s="75">
        <f t="shared" si="59"/>
        <v>36135</v>
      </c>
      <c r="K237" s="117">
        <v>36135</v>
      </c>
      <c r="L237" s="74"/>
      <c r="M237" s="74"/>
      <c r="N237" s="74"/>
      <c r="O237" s="74"/>
      <c r="P237" s="74"/>
      <c r="Q237" s="74"/>
      <c r="R237" s="74"/>
      <c r="S237" s="74"/>
      <c r="T237" s="74">
        <f t="shared" si="48"/>
        <v>0</v>
      </c>
      <c r="U237" s="146"/>
      <c r="V237"/>
      <c r="W237" s="74"/>
      <c r="X237" s="74"/>
      <c r="Y237" s="74"/>
      <c r="Z237" s="75">
        <f t="shared" si="50"/>
        <v>35602.400000000001</v>
      </c>
      <c r="AA237" s="74">
        <v>35602.400000000001</v>
      </c>
      <c r="AB237" s="74"/>
    </row>
    <row r="238" spans="1:28" ht="30" hidden="1" customHeight="1" x14ac:dyDescent="0.25">
      <c r="A238" s="22" t="s">
        <v>92</v>
      </c>
      <c r="B238" s="20"/>
      <c r="C238" s="20"/>
      <c r="D238" s="76"/>
      <c r="E238" s="76">
        <f>SUM(E241+E240+E239)</f>
        <v>42430.3</v>
      </c>
      <c r="F238" s="74"/>
      <c r="G238" s="75"/>
      <c r="H238" s="74"/>
      <c r="I238" s="74"/>
      <c r="J238" s="75">
        <f>J239+J240+J241</f>
        <v>47030.5</v>
      </c>
      <c r="K238" s="74">
        <f>SUM(K239:K241)</f>
        <v>47030.5</v>
      </c>
      <c r="L238" s="74"/>
      <c r="M238" s="74"/>
      <c r="N238" s="74"/>
      <c r="O238" s="74"/>
      <c r="P238" s="74"/>
      <c r="Q238" s="74"/>
      <c r="R238" s="74"/>
      <c r="S238" s="74"/>
      <c r="T238" s="74">
        <f t="shared" si="48"/>
        <v>0</v>
      </c>
      <c r="U238" s="146"/>
      <c r="V238"/>
      <c r="W238" s="74"/>
      <c r="X238" s="74"/>
      <c r="Y238" s="74"/>
      <c r="Z238" s="75">
        <f t="shared" si="50"/>
        <v>30583.3</v>
      </c>
      <c r="AA238" s="74">
        <f>SUM(AA240:AA241)</f>
        <v>30583.3</v>
      </c>
      <c r="AB238" s="74"/>
    </row>
    <row r="239" spans="1:28" ht="15" hidden="1" customHeight="1" x14ac:dyDescent="0.25">
      <c r="A239" s="14" t="s">
        <v>443</v>
      </c>
      <c r="B239" s="20" t="s">
        <v>145</v>
      </c>
      <c r="C239" s="20" t="s">
        <v>132</v>
      </c>
      <c r="D239" s="76">
        <v>11034.3</v>
      </c>
      <c r="E239" s="76">
        <v>14995.7</v>
      </c>
      <c r="F239" s="74"/>
      <c r="G239" s="75">
        <f t="shared" si="56"/>
        <v>14960.7</v>
      </c>
      <c r="H239" s="74">
        <v>14960.7</v>
      </c>
      <c r="I239" s="74"/>
      <c r="J239" s="75">
        <f t="shared" si="59"/>
        <v>15896.1</v>
      </c>
      <c r="K239" s="74">
        <v>15896.1</v>
      </c>
      <c r="L239" s="74"/>
      <c r="M239" s="74"/>
      <c r="N239" s="74"/>
      <c r="O239" s="74"/>
      <c r="P239" s="74"/>
      <c r="Q239" s="74"/>
      <c r="R239" s="74"/>
      <c r="S239" s="74"/>
      <c r="T239" s="74">
        <f t="shared" si="48"/>
        <v>0</v>
      </c>
      <c r="U239" s="146"/>
      <c r="V239"/>
      <c r="W239" s="74"/>
      <c r="X239" s="74"/>
      <c r="Y239" s="74"/>
      <c r="Z239" s="75">
        <f t="shared" si="50"/>
        <v>15896.1</v>
      </c>
      <c r="AA239" s="74">
        <v>15896.1</v>
      </c>
      <c r="AB239" s="74"/>
    </row>
    <row r="240" spans="1:28" ht="15.75" hidden="1" customHeight="1" x14ac:dyDescent="0.25">
      <c r="A240" s="14" t="s">
        <v>444</v>
      </c>
      <c r="B240" s="20" t="s">
        <v>145</v>
      </c>
      <c r="C240" s="20" t="s">
        <v>132</v>
      </c>
      <c r="D240" s="76">
        <v>10041.200000000001</v>
      </c>
      <c r="E240" s="76">
        <v>12210.2</v>
      </c>
      <c r="F240" s="74"/>
      <c r="G240" s="75">
        <f t="shared" si="56"/>
        <v>11946.3</v>
      </c>
      <c r="H240" s="74">
        <v>11946.3</v>
      </c>
      <c r="I240" s="74"/>
      <c r="J240" s="75">
        <f t="shared" si="59"/>
        <v>14469.1</v>
      </c>
      <c r="K240" s="74">
        <v>14469.1</v>
      </c>
      <c r="L240" s="74"/>
      <c r="M240" s="74"/>
      <c r="N240" s="74"/>
      <c r="O240" s="74"/>
      <c r="P240" s="74"/>
      <c r="Q240" s="74"/>
      <c r="R240" s="74"/>
      <c r="S240" s="74"/>
      <c r="T240" s="74">
        <f t="shared" ref="T240:T283" si="60">SUM(U240:Y240)</f>
        <v>0</v>
      </c>
      <c r="U240" s="146"/>
      <c r="V240"/>
      <c r="W240" s="74"/>
      <c r="X240" s="74"/>
      <c r="Y240" s="74"/>
      <c r="Z240" s="75">
        <f t="shared" si="50"/>
        <v>14156</v>
      </c>
      <c r="AA240" s="74">
        <v>14156</v>
      </c>
      <c r="AB240" s="74"/>
    </row>
    <row r="241" spans="1:28" ht="15.75" hidden="1" customHeight="1" x14ac:dyDescent="0.25">
      <c r="A241" s="14" t="s">
        <v>438</v>
      </c>
      <c r="B241" s="20" t="s">
        <v>145</v>
      </c>
      <c r="C241" s="20" t="s">
        <v>132</v>
      </c>
      <c r="D241" s="76">
        <v>13119.6</v>
      </c>
      <c r="E241" s="76">
        <v>15224.4</v>
      </c>
      <c r="F241" s="74"/>
      <c r="G241" s="75">
        <f t="shared" si="56"/>
        <v>12827</v>
      </c>
      <c r="H241" s="74">
        <v>12827</v>
      </c>
      <c r="I241" s="74"/>
      <c r="J241" s="75">
        <f t="shared" si="59"/>
        <v>16665.3</v>
      </c>
      <c r="K241" s="74">
        <v>16665.3</v>
      </c>
      <c r="L241" s="74"/>
      <c r="M241" s="74"/>
      <c r="N241" s="74"/>
      <c r="O241" s="74"/>
      <c r="P241" s="74"/>
      <c r="Q241" s="74"/>
      <c r="R241" s="74"/>
      <c r="S241" s="74"/>
      <c r="T241" s="74">
        <f t="shared" si="60"/>
        <v>0</v>
      </c>
      <c r="U241"/>
      <c r="V241"/>
      <c r="W241" s="74"/>
      <c r="X241" s="74"/>
      <c r="Y241" s="74"/>
      <c r="Z241" s="75">
        <f t="shared" si="50"/>
        <v>16427.3</v>
      </c>
      <c r="AA241" s="74">
        <v>16427.3</v>
      </c>
      <c r="AB241" s="74"/>
    </row>
    <row r="242" spans="1:28" ht="51.75" hidden="1" collapsed="1" x14ac:dyDescent="0.25">
      <c r="A242" s="14" t="s">
        <v>364</v>
      </c>
      <c r="B242" s="20" t="s">
        <v>145</v>
      </c>
      <c r="C242" s="20" t="s">
        <v>132</v>
      </c>
      <c r="D242" s="76">
        <f t="shared" ref="D242:J242" si="61">SUM(D243+D244+D245+D246+D247+D248+D249+D250)</f>
        <v>0</v>
      </c>
      <c r="E242" s="76">
        <f t="shared" si="61"/>
        <v>12521.599999999999</v>
      </c>
      <c r="F242" s="76">
        <f t="shared" si="61"/>
        <v>0</v>
      </c>
      <c r="G242" s="99">
        <f t="shared" si="61"/>
        <v>0</v>
      </c>
      <c r="H242" s="76">
        <f t="shared" si="61"/>
        <v>0</v>
      </c>
      <c r="I242" s="76">
        <f t="shared" si="61"/>
        <v>0</v>
      </c>
      <c r="J242" s="99">
        <f t="shared" si="61"/>
        <v>0</v>
      </c>
      <c r="K242" s="76">
        <f>SUM(K243+K244+K245+K246+K247+K248+K249+K250)</f>
        <v>0</v>
      </c>
      <c r="L242" s="76"/>
      <c r="M242" s="76"/>
      <c r="N242" s="76"/>
      <c r="O242" s="76"/>
      <c r="P242" s="76"/>
      <c r="Q242" s="76"/>
      <c r="R242" s="76"/>
      <c r="S242" s="76"/>
      <c r="T242" s="74">
        <f>SUM(T243:T251)</f>
        <v>0</v>
      </c>
      <c r="U242"/>
      <c r="V242"/>
      <c r="W242" s="76"/>
      <c r="X242" s="76"/>
      <c r="Y242" s="76"/>
      <c r="Z242" s="75">
        <f t="shared" si="50"/>
        <v>0</v>
      </c>
      <c r="AA242" s="74"/>
      <c r="AB242" s="74"/>
    </row>
    <row r="243" spans="1:28" ht="12.75" hidden="1" customHeight="1" outlineLevel="1" x14ac:dyDescent="0.25">
      <c r="A243" s="14" t="s">
        <v>232</v>
      </c>
      <c r="B243" s="20" t="s">
        <v>145</v>
      </c>
      <c r="C243" s="20" t="s">
        <v>132</v>
      </c>
      <c r="D243" s="76"/>
      <c r="E243" s="76">
        <v>114</v>
      </c>
      <c r="F243" s="74"/>
      <c r="G243" s="75">
        <f t="shared" si="56"/>
        <v>0</v>
      </c>
      <c r="H243" s="74"/>
      <c r="I243" s="74"/>
      <c r="J243" s="75">
        <f t="shared" ref="J243:J250" si="62">SUM(K243+T243)</f>
        <v>0</v>
      </c>
      <c r="K243" s="74"/>
      <c r="L243" s="74"/>
      <c r="M243" s="74"/>
      <c r="N243" s="74"/>
      <c r="O243" s="74"/>
      <c r="P243" s="74"/>
      <c r="Q243" s="74"/>
      <c r="R243" s="74"/>
      <c r="S243" s="74"/>
      <c r="T243" s="74">
        <f t="shared" si="60"/>
        <v>0</v>
      </c>
      <c r="U243" s="147"/>
      <c r="V243"/>
      <c r="W243" s="74"/>
      <c r="X243" s="74"/>
      <c r="Y243" s="74"/>
      <c r="Z243" s="75">
        <f t="shared" si="50"/>
        <v>0</v>
      </c>
      <c r="AA243" s="74"/>
      <c r="AB243" s="74"/>
    </row>
    <row r="244" spans="1:28" ht="12.75" hidden="1" customHeight="1" outlineLevel="1" x14ac:dyDescent="0.25">
      <c r="A244" s="14" t="s">
        <v>233</v>
      </c>
      <c r="B244" s="20" t="s">
        <v>145</v>
      </c>
      <c r="C244" s="20" t="s">
        <v>132</v>
      </c>
      <c r="D244" s="76"/>
      <c r="E244" s="76">
        <v>1500</v>
      </c>
      <c r="F244" s="74"/>
      <c r="G244" s="75">
        <f t="shared" si="56"/>
        <v>0</v>
      </c>
      <c r="H244" s="74"/>
      <c r="I244" s="74"/>
      <c r="J244" s="75">
        <f t="shared" si="62"/>
        <v>0</v>
      </c>
      <c r="K244" s="74"/>
      <c r="L244" s="74"/>
      <c r="M244" s="74"/>
      <c r="N244" s="74"/>
      <c r="O244" s="74"/>
      <c r="P244" s="74"/>
      <c r="Q244" s="74"/>
      <c r="R244" s="74"/>
      <c r="S244" s="74"/>
      <c r="T244" s="74">
        <f t="shared" si="60"/>
        <v>0</v>
      </c>
      <c r="U244" s="148"/>
      <c r="V244"/>
      <c r="W244" s="74"/>
      <c r="X244" s="74"/>
      <c r="Y244" s="74"/>
      <c r="Z244" s="75">
        <f t="shared" si="50"/>
        <v>0</v>
      </c>
      <c r="AA244" s="74"/>
      <c r="AB244" s="74"/>
    </row>
    <row r="245" spans="1:28" ht="12.75" hidden="1" customHeight="1" outlineLevel="1" x14ac:dyDescent="0.25">
      <c r="A245" s="14" t="s">
        <v>234</v>
      </c>
      <c r="B245" s="20" t="s">
        <v>145</v>
      </c>
      <c r="C245" s="20" t="s">
        <v>132</v>
      </c>
      <c r="D245" s="76"/>
      <c r="E245" s="76">
        <v>330</v>
      </c>
      <c r="F245" s="74"/>
      <c r="G245" s="75">
        <f t="shared" si="56"/>
        <v>0</v>
      </c>
      <c r="H245" s="74"/>
      <c r="I245" s="74"/>
      <c r="J245" s="75">
        <f t="shared" si="62"/>
        <v>0</v>
      </c>
      <c r="K245" s="74"/>
      <c r="L245" s="74"/>
      <c r="M245" s="74"/>
      <c r="N245" s="74"/>
      <c r="O245" s="74"/>
      <c r="P245" s="74"/>
      <c r="Q245" s="74"/>
      <c r="R245" s="74"/>
      <c r="S245" s="74"/>
      <c r="T245" s="74">
        <f t="shared" si="60"/>
        <v>0</v>
      </c>
      <c r="U245" s="148"/>
      <c r="V245"/>
      <c r="W245" s="74"/>
      <c r="X245" s="74"/>
      <c r="Y245" s="74"/>
      <c r="Z245" s="75">
        <f t="shared" si="50"/>
        <v>0</v>
      </c>
      <c r="AA245" s="74"/>
      <c r="AB245" s="74"/>
    </row>
    <row r="246" spans="1:28" ht="12.75" hidden="1" customHeight="1" outlineLevel="1" x14ac:dyDescent="0.25">
      <c r="A246" s="14" t="s">
        <v>235</v>
      </c>
      <c r="B246" s="20" t="s">
        <v>145</v>
      </c>
      <c r="C246" s="20" t="s">
        <v>132</v>
      </c>
      <c r="D246" s="76"/>
      <c r="E246" s="76">
        <v>2990</v>
      </c>
      <c r="F246" s="74"/>
      <c r="G246" s="75">
        <f t="shared" si="56"/>
        <v>0</v>
      </c>
      <c r="H246" s="74"/>
      <c r="I246" s="74"/>
      <c r="J246" s="75">
        <f t="shared" si="62"/>
        <v>0</v>
      </c>
      <c r="K246" s="74"/>
      <c r="L246" s="74"/>
      <c r="M246" s="74"/>
      <c r="N246" s="74"/>
      <c r="O246" s="74"/>
      <c r="P246" s="74"/>
      <c r="Q246" s="74"/>
      <c r="R246" s="74"/>
      <c r="S246" s="74"/>
      <c r="T246" s="74">
        <f t="shared" si="60"/>
        <v>0</v>
      </c>
      <c r="U246" s="148"/>
      <c r="V246"/>
      <c r="W246" s="74"/>
      <c r="X246" s="74"/>
      <c r="Y246" s="74"/>
      <c r="Z246" s="75">
        <f t="shared" si="50"/>
        <v>0</v>
      </c>
      <c r="AA246" s="74"/>
      <c r="AB246" s="74"/>
    </row>
    <row r="247" spans="1:28" ht="12.75" hidden="1" customHeight="1" outlineLevel="1" x14ac:dyDescent="0.25">
      <c r="A247" s="14" t="s">
        <v>184</v>
      </c>
      <c r="B247" s="20" t="s">
        <v>145</v>
      </c>
      <c r="C247" s="20" t="s">
        <v>132</v>
      </c>
      <c r="D247" s="76"/>
      <c r="E247" s="76">
        <v>2801.8</v>
      </c>
      <c r="F247" s="74"/>
      <c r="G247" s="75">
        <f t="shared" si="56"/>
        <v>0</v>
      </c>
      <c r="H247" s="74"/>
      <c r="I247" s="74"/>
      <c r="J247" s="75">
        <f t="shared" si="62"/>
        <v>0</v>
      </c>
      <c r="K247" s="74"/>
      <c r="L247" s="74"/>
      <c r="M247" s="74"/>
      <c r="N247" s="74"/>
      <c r="O247" s="74"/>
      <c r="P247" s="74"/>
      <c r="Q247" s="74"/>
      <c r="R247" s="74"/>
      <c r="S247" s="74"/>
      <c r="T247" s="74">
        <f t="shared" si="60"/>
        <v>0</v>
      </c>
      <c r="U247" s="148"/>
      <c r="V247"/>
      <c r="W247" s="74"/>
      <c r="X247" s="74"/>
      <c r="Y247" s="74"/>
      <c r="Z247" s="75">
        <f t="shared" si="50"/>
        <v>0</v>
      </c>
      <c r="AA247" s="74"/>
      <c r="AB247" s="74"/>
    </row>
    <row r="248" spans="1:28" ht="12.75" hidden="1" customHeight="1" outlineLevel="1" x14ac:dyDescent="0.25">
      <c r="A248" s="14" t="s">
        <v>185</v>
      </c>
      <c r="B248" s="20" t="s">
        <v>145</v>
      </c>
      <c r="C248" s="20" t="s">
        <v>132</v>
      </c>
      <c r="D248" s="76"/>
      <c r="E248" s="76">
        <v>1674</v>
      </c>
      <c r="F248" s="74"/>
      <c r="G248" s="75">
        <f t="shared" si="56"/>
        <v>0</v>
      </c>
      <c r="H248" s="74"/>
      <c r="I248" s="74"/>
      <c r="J248" s="75">
        <f t="shared" si="62"/>
        <v>0</v>
      </c>
      <c r="K248" s="74"/>
      <c r="L248" s="74"/>
      <c r="M248" s="74"/>
      <c r="N248" s="74"/>
      <c r="O248" s="74"/>
      <c r="P248" s="74"/>
      <c r="Q248" s="74"/>
      <c r="R248" s="74"/>
      <c r="S248" s="74"/>
      <c r="T248" s="74">
        <f t="shared" si="60"/>
        <v>0</v>
      </c>
      <c r="U248" s="148"/>
      <c r="V248"/>
      <c r="W248" s="74"/>
      <c r="X248" s="74"/>
      <c r="Y248" s="74"/>
      <c r="Z248" s="75">
        <f t="shared" si="50"/>
        <v>0</v>
      </c>
      <c r="AA248" s="74"/>
      <c r="AB248" s="74"/>
    </row>
    <row r="249" spans="1:28" ht="12.75" hidden="1" customHeight="1" outlineLevel="1" x14ac:dyDescent="0.25">
      <c r="A249" s="14" t="s">
        <v>236</v>
      </c>
      <c r="B249" s="20" t="s">
        <v>145</v>
      </c>
      <c r="C249" s="20" t="s">
        <v>132</v>
      </c>
      <c r="D249" s="76"/>
      <c r="E249" s="76">
        <v>2200</v>
      </c>
      <c r="F249" s="74"/>
      <c r="G249" s="75">
        <f t="shared" si="56"/>
        <v>0</v>
      </c>
      <c r="H249" s="74"/>
      <c r="I249" s="74"/>
      <c r="J249" s="75">
        <f t="shared" si="62"/>
        <v>0</v>
      </c>
      <c r="K249" s="74"/>
      <c r="L249" s="74"/>
      <c r="M249" s="74"/>
      <c r="N249" s="74"/>
      <c r="O249" s="74"/>
      <c r="P249" s="74"/>
      <c r="Q249" s="74"/>
      <c r="R249" s="74"/>
      <c r="S249" s="74"/>
      <c r="T249" s="74">
        <f t="shared" si="60"/>
        <v>0</v>
      </c>
      <c r="U249" s="147"/>
      <c r="V249"/>
      <c r="W249" s="74"/>
      <c r="X249" s="74"/>
      <c r="Y249" s="74"/>
      <c r="Z249" s="75">
        <f t="shared" si="50"/>
        <v>0</v>
      </c>
      <c r="AA249" s="74"/>
      <c r="AB249" s="74"/>
    </row>
    <row r="250" spans="1:28" ht="12.75" hidden="1" customHeight="1" outlineLevel="1" x14ac:dyDescent="0.25">
      <c r="A250" s="14" t="s">
        <v>365</v>
      </c>
      <c r="B250" s="20" t="s">
        <v>145</v>
      </c>
      <c r="C250" s="20" t="s">
        <v>132</v>
      </c>
      <c r="D250" s="76"/>
      <c r="E250" s="76">
        <v>911.8</v>
      </c>
      <c r="F250" s="74"/>
      <c r="G250" s="75">
        <f t="shared" si="56"/>
        <v>0</v>
      </c>
      <c r="H250" s="74"/>
      <c r="I250" s="74"/>
      <c r="J250" s="75">
        <f t="shared" si="62"/>
        <v>0</v>
      </c>
      <c r="K250" s="74"/>
      <c r="L250" s="74"/>
      <c r="M250" s="74"/>
      <c r="N250" s="74"/>
      <c r="O250" s="74"/>
      <c r="P250" s="74"/>
      <c r="Q250" s="74"/>
      <c r="R250" s="74"/>
      <c r="S250" s="74"/>
      <c r="T250" s="74">
        <f t="shared" si="60"/>
        <v>0</v>
      </c>
      <c r="U250"/>
      <c r="V250" s="148"/>
      <c r="W250" s="74"/>
      <c r="X250" s="74"/>
      <c r="Y250" s="74"/>
      <c r="Z250" s="75">
        <f t="shared" si="50"/>
        <v>0</v>
      </c>
      <c r="AA250" s="74"/>
      <c r="AB250" s="74"/>
    </row>
    <row r="251" spans="1:28" ht="12.75" hidden="1" customHeight="1" outlineLevel="1" x14ac:dyDescent="0.25">
      <c r="A251" s="14" t="s">
        <v>98</v>
      </c>
      <c r="B251" s="20" t="s">
        <v>145</v>
      </c>
      <c r="C251" s="20" t="s">
        <v>132</v>
      </c>
      <c r="D251" s="76"/>
      <c r="E251" s="76"/>
      <c r="F251" s="74"/>
      <c r="G251" s="75"/>
      <c r="H251" s="74"/>
      <c r="I251" s="74"/>
      <c r="J251" s="75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149"/>
      <c r="V251"/>
      <c r="W251" s="74"/>
      <c r="X251" s="74"/>
      <c r="Y251" s="74"/>
      <c r="Z251" s="75">
        <f t="shared" si="50"/>
        <v>0</v>
      </c>
      <c r="AA251" s="74"/>
      <c r="AB251" s="74"/>
    </row>
    <row r="252" spans="1:28" ht="38.25" hidden="1" collapsed="1" x14ac:dyDescent="0.2">
      <c r="A252" s="14" t="s">
        <v>366</v>
      </c>
      <c r="B252" s="20" t="s">
        <v>145</v>
      </c>
      <c r="C252" s="20" t="s">
        <v>132</v>
      </c>
      <c r="D252" s="76"/>
      <c r="E252" s="76">
        <f t="shared" ref="E252:J252" si="63">SUM(E253+E254+E255+E256+E257+E258+E259)</f>
        <v>4391.7</v>
      </c>
      <c r="F252" s="76">
        <f t="shared" si="63"/>
        <v>0</v>
      </c>
      <c r="G252" s="99">
        <f t="shared" si="63"/>
        <v>0</v>
      </c>
      <c r="H252" s="76">
        <f t="shared" si="63"/>
        <v>0</v>
      </c>
      <c r="I252" s="76">
        <f t="shared" si="63"/>
        <v>0</v>
      </c>
      <c r="J252" s="99">
        <f t="shared" si="63"/>
        <v>0</v>
      </c>
      <c r="K252" s="76">
        <f>SUM(K253+K254+K255+K256+K257+K258+K259)</f>
        <v>0</v>
      </c>
      <c r="L252" s="76"/>
      <c r="M252" s="76"/>
      <c r="N252" s="76"/>
      <c r="O252" s="76"/>
      <c r="P252" s="76"/>
      <c r="Q252" s="76"/>
      <c r="R252" s="76"/>
      <c r="S252" s="76"/>
      <c r="T252" s="74">
        <f t="shared" si="60"/>
        <v>0</v>
      </c>
      <c r="U252" s="143"/>
      <c r="V252" s="143"/>
      <c r="W252" s="76"/>
      <c r="X252" s="76"/>
      <c r="Y252" s="76"/>
      <c r="Z252" s="75">
        <f t="shared" si="50"/>
        <v>0</v>
      </c>
      <c r="AA252" s="74"/>
      <c r="AB252" s="74"/>
    </row>
    <row r="253" spans="1:28" ht="12.75" hidden="1" customHeight="1" outlineLevel="1" x14ac:dyDescent="0.25">
      <c r="A253" s="14" t="s">
        <v>232</v>
      </c>
      <c r="B253" s="20" t="s">
        <v>145</v>
      </c>
      <c r="C253" s="20" t="s">
        <v>132</v>
      </c>
      <c r="D253" s="76"/>
      <c r="E253" s="76">
        <v>1141.7</v>
      </c>
      <c r="F253" s="74"/>
      <c r="G253" s="75">
        <f t="shared" si="56"/>
        <v>0</v>
      </c>
      <c r="H253" s="74"/>
      <c r="I253" s="74"/>
      <c r="J253" s="75">
        <f t="shared" ref="J253:J260" si="64">SUM(K253+T253)</f>
        <v>0</v>
      </c>
      <c r="K253" s="74"/>
      <c r="L253" s="74"/>
      <c r="M253" s="74"/>
      <c r="N253" s="74"/>
      <c r="O253" s="74"/>
      <c r="P253" s="74"/>
      <c r="Q253" s="74"/>
      <c r="R253" s="74"/>
      <c r="S253" s="74"/>
      <c r="T253" s="74">
        <f t="shared" si="60"/>
        <v>0</v>
      </c>
      <c r="U253" s="143"/>
      <c r="V253"/>
      <c r="W253" s="74"/>
      <c r="X253" s="74"/>
      <c r="Y253" s="74"/>
      <c r="Z253" s="75">
        <f t="shared" si="50"/>
        <v>0</v>
      </c>
      <c r="AA253" s="74"/>
      <c r="AB253" s="74"/>
    </row>
    <row r="254" spans="1:28" ht="12.75" hidden="1" customHeight="1" outlineLevel="1" x14ac:dyDescent="0.25">
      <c r="A254" s="14" t="s">
        <v>233</v>
      </c>
      <c r="B254" s="20" t="s">
        <v>145</v>
      </c>
      <c r="C254" s="20" t="s">
        <v>132</v>
      </c>
      <c r="D254" s="76"/>
      <c r="E254" s="76">
        <v>400</v>
      </c>
      <c r="F254" s="74"/>
      <c r="G254" s="75">
        <f t="shared" si="56"/>
        <v>0</v>
      </c>
      <c r="H254" s="74"/>
      <c r="I254" s="74"/>
      <c r="J254" s="75">
        <f t="shared" si="64"/>
        <v>0</v>
      </c>
      <c r="K254" s="74"/>
      <c r="L254" s="74"/>
      <c r="M254" s="74"/>
      <c r="N254" s="74"/>
      <c r="O254" s="74"/>
      <c r="P254" s="74"/>
      <c r="Q254" s="74"/>
      <c r="R254" s="74"/>
      <c r="S254" s="74"/>
      <c r="T254" s="74">
        <f t="shared" si="60"/>
        <v>0</v>
      </c>
      <c r="U254" s="150"/>
      <c r="V254"/>
      <c r="W254" s="74"/>
      <c r="X254" s="74"/>
      <c r="Y254" s="74"/>
      <c r="Z254" s="75">
        <f t="shared" si="50"/>
        <v>0</v>
      </c>
      <c r="AA254" s="74"/>
      <c r="AB254" s="74"/>
    </row>
    <row r="255" spans="1:28" ht="12.75" hidden="1" customHeight="1" outlineLevel="1" x14ac:dyDescent="0.25">
      <c r="A255" s="14" t="s">
        <v>234</v>
      </c>
      <c r="B255" s="20" t="s">
        <v>145</v>
      </c>
      <c r="C255" s="20" t="s">
        <v>132</v>
      </c>
      <c r="D255" s="76"/>
      <c r="E255" s="76">
        <v>600</v>
      </c>
      <c r="F255" s="74"/>
      <c r="G255" s="75">
        <f t="shared" si="56"/>
        <v>0</v>
      </c>
      <c r="H255" s="74"/>
      <c r="I255" s="74"/>
      <c r="J255" s="75">
        <f t="shared" si="64"/>
        <v>0</v>
      </c>
      <c r="K255" s="74"/>
      <c r="L255" s="74"/>
      <c r="M255" s="74"/>
      <c r="N255" s="74"/>
      <c r="O255" s="74"/>
      <c r="P255" s="74"/>
      <c r="Q255" s="74"/>
      <c r="R255" s="74"/>
      <c r="S255" s="74"/>
      <c r="T255" s="74">
        <f t="shared" si="60"/>
        <v>0</v>
      </c>
      <c r="U255" s="151"/>
      <c r="V255"/>
      <c r="W255" s="74"/>
      <c r="X255" s="74"/>
      <c r="Y255" s="74"/>
      <c r="Z255" s="75">
        <f t="shared" si="50"/>
        <v>0</v>
      </c>
      <c r="AA255" s="74"/>
      <c r="AB255" s="74"/>
    </row>
    <row r="256" spans="1:28" ht="12.75" hidden="1" customHeight="1" outlineLevel="1" x14ac:dyDescent="0.25">
      <c r="A256" s="14" t="s">
        <v>235</v>
      </c>
      <c r="B256" s="20" t="s">
        <v>145</v>
      </c>
      <c r="C256" s="20" t="s">
        <v>132</v>
      </c>
      <c r="D256" s="76"/>
      <c r="E256" s="76">
        <v>600</v>
      </c>
      <c r="F256" s="74"/>
      <c r="G256" s="75">
        <f t="shared" si="56"/>
        <v>0</v>
      </c>
      <c r="H256" s="74"/>
      <c r="I256" s="74"/>
      <c r="J256" s="75">
        <f t="shared" si="64"/>
        <v>0</v>
      </c>
      <c r="K256" s="74"/>
      <c r="L256" s="74"/>
      <c r="M256" s="74"/>
      <c r="N256" s="74"/>
      <c r="O256" s="74"/>
      <c r="P256" s="74"/>
      <c r="Q256" s="74"/>
      <c r="R256" s="74"/>
      <c r="S256" s="74"/>
      <c r="T256" s="74">
        <f t="shared" si="60"/>
        <v>0</v>
      </c>
      <c r="U256" s="151"/>
      <c r="V256"/>
      <c r="W256" s="74"/>
      <c r="X256" s="74"/>
      <c r="Y256" s="74"/>
      <c r="Z256" s="75">
        <f t="shared" si="50"/>
        <v>0</v>
      </c>
      <c r="AA256" s="74"/>
      <c r="AB256" s="74"/>
    </row>
    <row r="257" spans="1:28" ht="12.75" hidden="1" customHeight="1" outlineLevel="1" x14ac:dyDescent="0.25">
      <c r="A257" s="14" t="s">
        <v>184</v>
      </c>
      <c r="B257" s="20" t="s">
        <v>145</v>
      </c>
      <c r="C257" s="20" t="s">
        <v>132</v>
      </c>
      <c r="D257" s="76"/>
      <c r="E257" s="76">
        <v>900</v>
      </c>
      <c r="F257" s="74"/>
      <c r="G257" s="75">
        <f t="shared" si="56"/>
        <v>0</v>
      </c>
      <c r="H257" s="74"/>
      <c r="I257" s="74"/>
      <c r="J257" s="75">
        <f t="shared" si="64"/>
        <v>0</v>
      </c>
      <c r="K257" s="74"/>
      <c r="L257" s="74"/>
      <c r="M257" s="74"/>
      <c r="N257" s="74"/>
      <c r="O257" s="74"/>
      <c r="P257" s="74"/>
      <c r="Q257" s="74"/>
      <c r="R257" s="74"/>
      <c r="S257" s="74"/>
      <c r="T257" s="74">
        <f t="shared" si="60"/>
        <v>0</v>
      </c>
      <c r="U257" s="151"/>
      <c r="V257"/>
      <c r="W257" s="74"/>
      <c r="X257" s="74"/>
      <c r="Y257" s="74"/>
      <c r="Z257" s="75">
        <f t="shared" si="50"/>
        <v>0</v>
      </c>
      <c r="AA257" s="74"/>
      <c r="AB257" s="74"/>
    </row>
    <row r="258" spans="1:28" ht="12.75" hidden="1" customHeight="1" outlineLevel="1" x14ac:dyDescent="0.25">
      <c r="A258" s="14" t="s">
        <v>185</v>
      </c>
      <c r="B258" s="20" t="s">
        <v>145</v>
      </c>
      <c r="C258" s="20" t="s">
        <v>132</v>
      </c>
      <c r="D258" s="76"/>
      <c r="E258" s="76">
        <v>400</v>
      </c>
      <c r="F258" s="74"/>
      <c r="G258" s="75">
        <f t="shared" si="56"/>
        <v>0</v>
      </c>
      <c r="H258" s="74"/>
      <c r="I258" s="74"/>
      <c r="J258" s="75">
        <f t="shared" si="64"/>
        <v>0</v>
      </c>
      <c r="K258" s="74"/>
      <c r="L258" s="74"/>
      <c r="M258" s="74"/>
      <c r="N258" s="74"/>
      <c r="O258" s="74"/>
      <c r="P258" s="74"/>
      <c r="Q258" s="74"/>
      <c r="R258" s="74"/>
      <c r="S258" s="74"/>
      <c r="T258" s="74">
        <f t="shared" si="60"/>
        <v>0</v>
      </c>
      <c r="U258" s="151"/>
      <c r="V258"/>
      <c r="W258" s="74"/>
      <c r="X258" s="74"/>
      <c r="Y258" s="74"/>
      <c r="Z258" s="75">
        <f t="shared" si="50"/>
        <v>0</v>
      </c>
      <c r="AA258" s="74"/>
      <c r="AB258" s="74"/>
    </row>
    <row r="259" spans="1:28" ht="12.75" hidden="1" customHeight="1" outlineLevel="1" x14ac:dyDescent="0.25">
      <c r="A259" s="14" t="s">
        <v>236</v>
      </c>
      <c r="B259" s="20" t="s">
        <v>145</v>
      </c>
      <c r="C259" s="20" t="s">
        <v>132</v>
      </c>
      <c r="D259" s="76"/>
      <c r="E259" s="76">
        <v>350</v>
      </c>
      <c r="F259" s="74"/>
      <c r="G259" s="75">
        <f t="shared" si="56"/>
        <v>0</v>
      </c>
      <c r="H259" s="74"/>
      <c r="I259" s="74"/>
      <c r="J259" s="75">
        <f t="shared" si="64"/>
        <v>0</v>
      </c>
      <c r="K259" s="74"/>
      <c r="L259" s="74"/>
      <c r="M259" s="74"/>
      <c r="N259" s="74"/>
      <c r="O259" s="74"/>
      <c r="P259" s="74"/>
      <c r="Q259" s="74"/>
      <c r="R259" s="74"/>
      <c r="S259" s="74"/>
      <c r="T259" s="74">
        <f t="shared" si="60"/>
        <v>0</v>
      </c>
      <c r="U259" s="146"/>
      <c r="V259"/>
      <c r="W259" s="74"/>
      <c r="X259" s="74"/>
      <c r="Y259" s="74"/>
      <c r="Z259" s="75">
        <f t="shared" si="50"/>
        <v>0</v>
      </c>
      <c r="AA259" s="74"/>
      <c r="AB259" s="74"/>
    </row>
    <row r="260" spans="1:28" ht="39" hidden="1" collapsed="1" x14ac:dyDescent="0.25">
      <c r="A260" s="14" t="s">
        <v>367</v>
      </c>
      <c r="B260" s="20" t="s">
        <v>145</v>
      </c>
      <c r="C260" s="20" t="s">
        <v>132</v>
      </c>
      <c r="D260" s="76"/>
      <c r="E260" s="76"/>
      <c r="F260" s="74"/>
      <c r="G260" s="75">
        <f t="shared" si="56"/>
        <v>0</v>
      </c>
      <c r="H260" s="74"/>
      <c r="I260" s="74"/>
      <c r="J260" s="75">
        <f t="shared" si="64"/>
        <v>0</v>
      </c>
      <c r="K260" s="74"/>
      <c r="L260" s="74"/>
      <c r="M260" s="74"/>
      <c r="N260" s="74"/>
      <c r="O260" s="74"/>
      <c r="P260" s="74"/>
      <c r="Q260" s="74"/>
      <c r="R260" s="74"/>
      <c r="S260" s="74"/>
      <c r="T260" s="74">
        <f t="shared" si="60"/>
        <v>0</v>
      </c>
      <c r="U260" s="146"/>
      <c r="V260"/>
      <c r="W260" s="74"/>
      <c r="X260" s="74"/>
      <c r="Y260" s="74"/>
      <c r="Z260" s="75">
        <f t="shared" si="50"/>
        <v>0</v>
      </c>
      <c r="AA260" s="74"/>
      <c r="AB260" s="74"/>
    </row>
    <row r="261" spans="1:28" ht="39" hidden="1" collapsed="1" x14ac:dyDescent="0.25">
      <c r="A261" s="14" t="s">
        <v>368</v>
      </c>
      <c r="B261" s="20" t="s">
        <v>145</v>
      </c>
      <c r="C261" s="20" t="s">
        <v>132</v>
      </c>
      <c r="D261" s="76"/>
      <c r="E261" s="76">
        <f>SUM(E262)</f>
        <v>50</v>
      </c>
      <c r="F261" s="76">
        <f t="shared" ref="F261:K261" si="65">SUM(F262)</f>
        <v>0</v>
      </c>
      <c r="G261" s="99">
        <f t="shared" si="65"/>
        <v>0</v>
      </c>
      <c r="H261" s="76">
        <f t="shared" si="65"/>
        <v>0</v>
      </c>
      <c r="I261" s="76">
        <f t="shared" si="65"/>
        <v>0</v>
      </c>
      <c r="J261" s="99">
        <f t="shared" si="65"/>
        <v>0</v>
      </c>
      <c r="K261" s="76">
        <f t="shared" si="65"/>
        <v>0</v>
      </c>
      <c r="L261" s="76"/>
      <c r="M261" s="76"/>
      <c r="N261" s="76"/>
      <c r="O261" s="76"/>
      <c r="P261" s="76"/>
      <c r="Q261" s="76"/>
      <c r="R261" s="76"/>
      <c r="S261" s="76"/>
      <c r="T261" s="74">
        <f t="shared" si="60"/>
        <v>0</v>
      </c>
      <c r="U261" s="146"/>
      <c r="V261"/>
      <c r="W261" s="74"/>
      <c r="X261" s="74"/>
      <c r="Y261" s="74"/>
      <c r="Z261" s="75">
        <f t="shared" si="50"/>
        <v>0</v>
      </c>
      <c r="AA261" s="74"/>
      <c r="AB261" s="74"/>
    </row>
    <row r="262" spans="1:28" ht="12.75" hidden="1" customHeight="1" outlineLevel="1" x14ac:dyDescent="0.25">
      <c r="A262" s="14" t="s">
        <v>369</v>
      </c>
      <c r="B262" s="20" t="s">
        <v>145</v>
      </c>
      <c r="C262" s="20" t="s">
        <v>132</v>
      </c>
      <c r="D262" s="76"/>
      <c r="E262" s="76">
        <v>50</v>
      </c>
      <c r="F262" s="74"/>
      <c r="G262" s="75">
        <f t="shared" si="56"/>
        <v>0</v>
      </c>
      <c r="H262" s="74"/>
      <c r="I262" s="74"/>
      <c r="J262" s="75">
        <f t="shared" ref="J262:J282" si="66">SUM(K262+T262)</f>
        <v>0</v>
      </c>
      <c r="K262" s="74"/>
      <c r="L262" s="74"/>
      <c r="M262" s="74"/>
      <c r="N262" s="74"/>
      <c r="O262" s="74"/>
      <c r="P262" s="74"/>
      <c r="Q262" s="74"/>
      <c r="R262" s="74"/>
      <c r="S262" s="74"/>
      <c r="T262" s="74">
        <f t="shared" si="60"/>
        <v>0</v>
      </c>
      <c r="U262" s="146"/>
      <c r="V262"/>
      <c r="W262" s="74"/>
      <c r="X262" s="74"/>
      <c r="Y262" s="74"/>
      <c r="Z262" s="75">
        <f t="shared" si="50"/>
        <v>0</v>
      </c>
      <c r="AA262" s="74"/>
      <c r="AB262" s="74"/>
    </row>
    <row r="263" spans="1:28" ht="42" hidden="1" customHeight="1" collapsed="1" x14ac:dyDescent="0.25">
      <c r="A263" s="14" t="s">
        <v>370</v>
      </c>
      <c r="B263" s="20" t="s">
        <v>145</v>
      </c>
      <c r="C263" s="20" t="s">
        <v>132</v>
      </c>
      <c r="D263" s="76">
        <v>199943.7</v>
      </c>
      <c r="E263" s="76">
        <v>19.8</v>
      </c>
      <c r="F263" s="74"/>
      <c r="G263" s="75">
        <f>SUM(I263+H263)</f>
        <v>132184</v>
      </c>
      <c r="H263" s="74">
        <v>13219</v>
      </c>
      <c r="I263" s="74">
        <v>118965</v>
      </c>
      <c r="J263" s="75">
        <f t="shared" si="66"/>
        <v>0</v>
      </c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146"/>
      <c r="V263"/>
      <c r="W263" s="74"/>
      <c r="X263" s="74"/>
      <c r="Y263" s="74"/>
      <c r="Z263" s="75">
        <f t="shared" si="50"/>
        <v>0</v>
      </c>
      <c r="AA263" s="74"/>
      <c r="AB263" s="74"/>
    </row>
    <row r="264" spans="1:28" ht="16.5" hidden="1" customHeight="1" x14ac:dyDescent="0.25">
      <c r="A264" s="14" t="s">
        <v>371</v>
      </c>
      <c r="B264" s="20" t="s">
        <v>145</v>
      </c>
      <c r="C264" s="20" t="s">
        <v>132</v>
      </c>
      <c r="D264" s="76"/>
      <c r="E264" s="76">
        <v>4270.7</v>
      </c>
      <c r="F264" s="74"/>
      <c r="G264" s="75">
        <f t="shared" ref="G264:G283" si="67">SUM(I264+H264)</f>
        <v>0</v>
      </c>
      <c r="H264" s="74"/>
      <c r="I264" s="74"/>
      <c r="J264" s="75">
        <f t="shared" si="66"/>
        <v>0</v>
      </c>
      <c r="K264" s="74"/>
      <c r="L264" s="74"/>
      <c r="M264" s="74"/>
      <c r="N264" s="74"/>
      <c r="O264" s="74"/>
      <c r="P264" s="74"/>
      <c r="Q264" s="74"/>
      <c r="R264" s="74"/>
      <c r="S264" s="74"/>
      <c r="T264" s="74">
        <f t="shared" si="60"/>
        <v>0</v>
      </c>
      <c r="U264" s="145"/>
      <c r="V264"/>
      <c r="W264" s="74"/>
      <c r="X264" s="74"/>
      <c r="Y264" s="74"/>
      <c r="Z264" s="75">
        <f t="shared" ref="Z264:Z328" si="68">SUM(AA264:AB264)</f>
        <v>0</v>
      </c>
      <c r="AA264" s="74"/>
      <c r="AB264" s="74"/>
    </row>
    <row r="265" spans="1:28" ht="40.5" hidden="1" customHeight="1" x14ac:dyDescent="0.25">
      <c r="A265" s="14" t="s">
        <v>115</v>
      </c>
      <c r="B265" s="20" t="s">
        <v>145</v>
      </c>
      <c r="C265" s="20" t="s">
        <v>132</v>
      </c>
      <c r="D265" s="76"/>
      <c r="E265" s="76">
        <v>2741.2</v>
      </c>
      <c r="F265" s="74"/>
      <c r="G265" s="75"/>
      <c r="H265" s="74"/>
      <c r="I265" s="74"/>
      <c r="J265" s="75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146"/>
      <c r="V265"/>
      <c r="W265" s="74"/>
      <c r="X265" s="74"/>
      <c r="Y265" s="74"/>
      <c r="Z265" s="75">
        <f t="shared" si="68"/>
        <v>0</v>
      </c>
      <c r="AA265" s="74"/>
      <c r="AB265" s="74"/>
    </row>
    <row r="266" spans="1:28" ht="26.25" hidden="1" customHeight="1" x14ac:dyDescent="0.25">
      <c r="A266" s="45" t="s">
        <v>29</v>
      </c>
      <c r="B266" s="20"/>
      <c r="C266" s="20"/>
      <c r="D266" s="100">
        <f>D267+D268+D269+D270+D271+D272+D273+D274</f>
        <v>0</v>
      </c>
      <c r="E266" s="100">
        <f>E267+E268+E269+E270+E271+E272+E273+E274</f>
        <v>0</v>
      </c>
      <c r="F266" s="100">
        <f>F267+F268+F269+F270+F271+F272+F273+F274</f>
        <v>0</v>
      </c>
      <c r="G266" s="75">
        <f t="shared" si="67"/>
        <v>0</v>
      </c>
      <c r="H266" s="100">
        <f>H267+H268+H269+H270+H271+H272+H273+H274</f>
        <v>0</v>
      </c>
      <c r="I266" s="100">
        <f>I267+I268+I269+I270+I271+I272+I273+I274</f>
        <v>0</v>
      </c>
      <c r="J266" s="75">
        <f t="shared" si="66"/>
        <v>56457.799999999996</v>
      </c>
      <c r="K266" s="100">
        <f>K267+K268+K269+K270+K271+K272+K273+K274</f>
        <v>56338.899999999994</v>
      </c>
      <c r="L266" s="100">
        <f>L267+L268+L269+L270+L271+L272+L273+L274</f>
        <v>18190.400000000001</v>
      </c>
      <c r="M266" s="100">
        <f>M267+M268+M269+M270+M271+M272+M273+M274</f>
        <v>871.2</v>
      </c>
      <c r="N266" s="100">
        <f>N267+N268+N269+N270+N271+N272+N273+N274</f>
        <v>1500.3</v>
      </c>
      <c r="O266" s="100">
        <f>O267+O268+O269+O270+O271+O272+O273+O274</f>
        <v>2075.9</v>
      </c>
      <c r="P266" s="100"/>
      <c r="Q266" s="100"/>
      <c r="R266" s="100">
        <f>R267+R268+R269+R270+R271+R272+R273+R274</f>
        <v>40855.5</v>
      </c>
      <c r="S266" s="100"/>
      <c r="T266" s="74">
        <f t="shared" si="60"/>
        <v>118.9</v>
      </c>
      <c r="U266" s="146"/>
      <c r="V266"/>
      <c r="W266" s="100">
        <f>SUM(W270)</f>
        <v>118.9</v>
      </c>
      <c r="X266" s="100"/>
      <c r="Y266" s="100"/>
      <c r="Z266" s="75">
        <f t="shared" si="68"/>
        <v>14218.9</v>
      </c>
      <c r="AA266" s="100">
        <f>AA267+AA268+AA269+AA270+AA271+AA272+AA273+AA274</f>
        <v>14100</v>
      </c>
      <c r="AB266" s="100">
        <f>AB267+AB268+AB269+AB270+AB271+AB272+AB273+AB274</f>
        <v>118.9</v>
      </c>
    </row>
    <row r="267" spans="1:28" ht="16.5" hidden="1" customHeight="1" x14ac:dyDescent="0.25">
      <c r="A267" s="14" t="s">
        <v>431</v>
      </c>
      <c r="B267" s="42" t="s">
        <v>145</v>
      </c>
      <c r="C267" s="42" t="s">
        <v>132</v>
      </c>
      <c r="D267" s="76"/>
      <c r="E267" s="76"/>
      <c r="F267" s="74"/>
      <c r="G267" s="75">
        <f t="shared" si="67"/>
        <v>0</v>
      </c>
      <c r="H267" s="74"/>
      <c r="I267" s="74"/>
      <c r="J267" s="75">
        <f t="shared" si="66"/>
        <v>2613.8000000000002</v>
      </c>
      <c r="K267" s="74">
        <f>L267+M267+N267+O267+R267</f>
        <v>2613.8000000000002</v>
      </c>
      <c r="L267" s="74">
        <v>2598.8000000000002</v>
      </c>
      <c r="M267" s="74">
        <v>15</v>
      </c>
      <c r="N267" s="74"/>
      <c r="O267" s="74"/>
      <c r="P267" s="74"/>
      <c r="Q267" s="74"/>
      <c r="R267" s="74"/>
      <c r="S267" s="74"/>
      <c r="T267" s="74">
        <f t="shared" si="60"/>
        <v>0</v>
      </c>
      <c r="U267" s="146"/>
      <c r="V267"/>
      <c r="W267" s="74"/>
      <c r="X267" s="74"/>
      <c r="Y267" s="74"/>
      <c r="Z267" s="75">
        <f t="shared" si="68"/>
        <v>1500</v>
      </c>
      <c r="AA267" s="74">
        <v>1500</v>
      </c>
      <c r="AB267" s="74"/>
    </row>
    <row r="268" spans="1:28" ht="16.5" hidden="1" customHeight="1" x14ac:dyDescent="0.25">
      <c r="A268" s="14" t="s">
        <v>432</v>
      </c>
      <c r="B268" s="42" t="s">
        <v>145</v>
      </c>
      <c r="C268" s="42" t="s">
        <v>132</v>
      </c>
      <c r="D268" s="76"/>
      <c r="E268" s="76"/>
      <c r="F268" s="74"/>
      <c r="G268" s="75">
        <f t="shared" si="67"/>
        <v>0</v>
      </c>
      <c r="H268" s="74"/>
      <c r="I268" s="74"/>
      <c r="J268" s="75">
        <f t="shared" si="66"/>
        <v>4854.8999999999996</v>
      </c>
      <c r="K268" s="74">
        <f t="shared" ref="K268:K274" si="69">L268+M268+N268+O268+R268</f>
        <v>4854.8999999999996</v>
      </c>
      <c r="L268" s="74">
        <v>1957.5</v>
      </c>
      <c r="M268" s="74">
        <v>76</v>
      </c>
      <c r="N268" s="74"/>
      <c r="O268" s="74">
        <v>61.4</v>
      </c>
      <c r="P268" s="74"/>
      <c r="Q268" s="74"/>
      <c r="R268" s="74">
        <v>2760</v>
      </c>
      <c r="S268" s="74"/>
      <c r="T268" s="74">
        <f t="shared" si="60"/>
        <v>0</v>
      </c>
      <c r="U268" s="146"/>
      <c r="V268"/>
      <c r="W268" s="74"/>
      <c r="X268" s="74"/>
      <c r="Y268" s="74"/>
      <c r="Z268" s="75">
        <f t="shared" si="68"/>
        <v>1800</v>
      </c>
      <c r="AA268" s="74">
        <v>1800</v>
      </c>
      <c r="AB268" s="74"/>
    </row>
    <row r="269" spans="1:28" ht="16.5" hidden="1" customHeight="1" x14ac:dyDescent="0.25">
      <c r="A269" s="14" t="s">
        <v>433</v>
      </c>
      <c r="B269" s="42" t="s">
        <v>145</v>
      </c>
      <c r="C269" s="42" t="s">
        <v>132</v>
      </c>
      <c r="D269" s="76"/>
      <c r="E269" s="76"/>
      <c r="F269" s="74"/>
      <c r="G269" s="75">
        <f t="shared" si="67"/>
        <v>0</v>
      </c>
      <c r="H269" s="74"/>
      <c r="I269" s="74"/>
      <c r="J269" s="75">
        <f t="shared" si="66"/>
        <v>7920</v>
      </c>
      <c r="K269" s="74">
        <f t="shared" si="69"/>
        <v>7920</v>
      </c>
      <c r="L269" s="74">
        <v>2196</v>
      </c>
      <c r="M269" s="74">
        <v>100</v>
      </c>
      <c r="N269" s="74"/>
      <c r="O269" s="74">
        <v>409</v>
      </c>
      <c r="P269" s="74"/>
      <c r="Q269" s="74"/>
      <c r="R269" s="74">
        <v>5215</v>
      </c>
      <c r="S269" s="74"/>
      <c r="T269" s="74">
        <f t="shared" si="60"/>
        <v>0</v>
      </c>
      <c r="U269" s="146"/>
      <c r="V269"/>
      <c r="W269" s="74"/>
      <c r="X269" s="74"/>
      <c r="Y269" s="74"/>
      <c r="Z269" s="75">
        <f t="shared" si="68"/>
        <v>2200</v>
      </c>
      <c r="AA269" s="74">
        <v>2200</v>
      </c>
      <c r="AB269" s="74"/>
    </row>
    <row r="270" spans="1:28" ht="16.5" hidden="1" customHeight="1" x14ac:dyDescent="0.25">
      <c r="A270" s="14" t="s">
        <v>434</v>
      </c>
      <c r="B270" s="42" t="s">
        <v>145</v>
      </c>
      <c r="C270" s="42" t="s">
        <v>132</v>
      </c>
      <c r="D270" s="76"/>
      <c r="E270" s="76"/>
      <c r="F270" s="74"/>
      <c r="G270" s="75">
        <f t="shared" si="67"/>
        <v>0</v>
      </c>
      <c r="H270" s="74"/>
      <c r="I270" s="74"/>
      <c r="J270" s="75">
        <f t="shared" si="66"/>
        <v>21779.200000000001</v>
      </c>
      <c r="K270" s="74">
        <f t="shared" si="69"/>
        <v>21660.3</v>
      </c>
      <c r="L270" s="74">
        <v>4299.1000000000004</v>
      </c>
      <c r="M270" s="74">
        <v>360</v>
      </c>
      <c r="N270" s="74">
        <v>1500.3</v>
      </c>
      <c r="O270" s="74">
        <v>953.5</v>
      </c>
      <c r="P270" s="74"/>
      <c r="Q270" s="74"/>
      <c r="R270" s="74">
        <v>14547.4</v>
      </c>
      <c r="S270" s="74"/>
      <c r="T270" s="74">
        <f t="shared" si="60"/>
        <v>118.9</v>
      </c>
      <c r="U270" s="146"/>
      <c r="V270"/>
      <c r="W270" s="74">
        <v>118.9</v>
      </c>
      <c r="X270" s="74"/>
      <c r="Y270" s="74"/>
      <c r="Z270" s="75">
        <f t="shared" si="68"/>
        <v>3118.9</v>
      </c>
      <c r="AA270" s="74">
        <v>3000</v>
      </c>
      <c r="AB270" s="74">
        <v>118.9</v>
      </c>
    </row>
    <row r="271" spans="1:28" ht="16.5" hidden="1" customHeight="1" x14ac:dyDescent="0.25">
      <c r="A271" s="14" t="s">
        <v>435</v>
      </c>
      <c r="B271" s="42" t="s">
        <v>145</v>
      </c>
      <c r="C271" s="42" t="s">
        <v>132</v>
      </c>
      <c r="D271" s="76"/>
      <c r="E271" s="76"/>
      <c r="F271" s="74"/>
      <c r="G271" s="75">
        <f t="shared" si="67"/>
        <v>0</v>
      </c>
      <c r="H271" s="74"/>
      <c r="I271" s="74"/>
      <c r="J271" s="75">
        <f t="shared" si="66"/>
        <v>2492.6</v>
      </c>
      <c r="K271" s="74">
        <f t="shared" si="69"/>
        <v>2492.6</v>
      </c>
      <c r="L271" s="74">
        <v>1652.1</v>
      </c>
      <c r="M271" s="74">
        <v>30</v>
      </c>
      <c r="N271" s="74"/>
      <c r="O271" s="74">
        <v>98</v>
      </c>
      <c r="P271" s="74"/>
      <c r="Q271" s="74"/>
      <c r="R271" s="74">
        <v>712.5</v>
      </c>
      <c r="S271" s="74"/>
      <c r="T271" s="74">
        <f t="shared" si="60"/>
        <v>0</v>
      </c>
      <c r="U271" s="146"/>
      <c r="V271"/>
      <c r="W271" s="74"/>
      <c r="X271" s="74"/>
      <c r="Y271" s="74"/>
      <c r="Z271" s="75">
        <f t="shared" si="68"/>
        <v>1500</v>
      </c>
      <c r="AA271" s="74">
        <v>1500</v>
      </c>
      <c r="AB271" s="74"/>
    </row>
    <row r="272" spans="1:28" ht="16.5" hidden="1" customHeight="1" x14ac:dyDescent="0.25">
      <c r="A272" s="14" t="s">
        <v>436</v>
      </c>
      <c r="B272" s="42" t="s">
        <v>145</v>
      </c>
      <c r="C272" s="42" t="s">
        <v>132</v>
      </c>
      <c r="D272" s="76"/>
      <c r="E272" s="76"/>
      <c r="F272" s="74"/>
      <c r="G272" s="75">
        <f t="shared" si="67"/>
        <v>0</v>
      </c>
      <c r="H272" s="74"/>
      <c r="I272" s="74"/>
      <c r="J272" s="75">
        <f t="shared" si="66"/>
        <v>1092.0999999999999</v>
      </c>
      <c r="K272" s="74">
        <v>1092.0999999999999</v>
      </c>
      <c r="L272" s="74">
        <v>607.79999999999995</v>
      </c>
      <c r="M272" s="74">
        <v>160</v>
      </c>
      <c r="N272" s="74"/>
      <c r="O272" s="74">
        <v>200</v>
      </c>
      <c r="P272" s="74"/>
      <c r="Q272" s="74"/>
      <c r="R272" s="74">
        <v>7278.7</v>
      </c>
      <c r="S272" s="74"/>
      <c r="T272" s="74">
        <f t="shared" si="60"/>
        <v>0</v>
      </c>
      <c r="U272" s="145"/>
      <c r="V272"/>
      <c r="W272" s="74"/>
      <c r="X272" s="74"/>
      <c r="Y272" s="74"/>
      <c r="Z272" s="75">
        <f t="shared" si="68"/>
        <v>800</v>
      </c>
      <c r="AA272" s="74">
        <v>800</v>
      </c>
      <c r="AB272" s="74"/>
    </row>
    <row r="273" spans="1:28" ht="16.5" hidden="1" customHeight="1" x14ac:dyDescent="0.25">
      <c r="A273" s="14" t="s">
        <v>437</v>
      </c>
      <c r="B273" s="42" t="s">
        <v>145</v>
      </c>
      <c r="C273" s="42" t="s">
        <v>132</v>
      </c>
      <c r="D273" s="76"/>
      <c r="E273" s="76"/>
      <c r="F273" s="74"/>
      <c r="G273" s="75">
        <f t="shared" si="67"/>
        <v>0</v>
      </c>
      <c r="H273" s="74"/>
      <c r="I273" s="74"/>
      <c r="J273" s="75">
        <f t="shared" si="66"/>
        <v>1070.2</v>
      </c>
      <c r="K273" s="74">
        <f t="shared" si="69"/>
        <v>1070.2</v>
      </c>
      <c r="L273" s="74">
        <v>900</v>
      </c>
      <c r="M273" s="74">
        <v>5</v>
      </c>
      <c r="N273" s="74"/>
      <c r="O273" s="74">
        <v>15.2</v>
      </c>
      <c r="P273" s="74"/>
      <c r="Q273" s="74"/>
      <c r="R273" s="74">
        <v>150</v>
      </c>
      <c r="S273" s="74"/>
      <c r="T273" s="74">
        <f t="shared" si="60"/>
        <v>0</v>
      </c>
      <c r="U273" s="145"/>
      <c r="V273"/>
      <c r="W273" s="74"/>
      <c r="X273" s="74"/>
      <c r="Y273" s="74"/>
      <c r="Z273" s="75">
        <f t="shared" si="68"/>
        <v>800</v>
      </c>
      <c r="AA273" s="74">
        <v>800</v>
      </c>
      <c r="AB273" s="74"/>
    </row>
    <row r="274" spans="1:28" ht="16.5" hidden="1" customHeight="1" x14ac:dyDescent="0.25">
      <c r="A274" s="14" t="s">
        <v>365</v>
      </c>
      <c r="B274" s="42" t="s">
        <v>145</v>
      </c>
      <c r="C274" s="42" t="s">
        <v>132</v>
      </c>
      <c r="D274" s="76"/>
      <c r="E274" s="76"/>
      <c r="F274" s="74"/>
      <c r="G274" s="75">
        <f t="shared" si="67"/>
        <v>0</v>
      </c>
      <c r="H274" s="74"/>
      <c r="I274" s="74"/>
      <c r="J274" s="75">
        <f t="shared" si="66"/>
        <v>14635</v>
      </c>
      <c r="K274" s="74">
        <f t="shared" si="69"/>
        <v>14635</v>
      </c>
      <c r="L274" s="74">
        <v>3979.1</v>
      </c>
      <c r="M274" s="74">
        <v>125.2</v>
      </c>
      <c r="N274" s="74"/>
      <c r="O274" s="74">
        <v>338.8</v>
      </c>
      <c r="P274" s="74"/>
      <c r="Q274" s="74"/>
      <c r="R274" s="74">
        <v>10191.9</v>
      </c>
      <c r="S274" s="74"/>
      <c r="T274" s="74">
        <f t="shared" si="60"/>
        <v>0</v>
      </c>
      <c r="U274" s="145"/>
      <c r="V274"/>
      <c r="W274" s="74"/>
      <c r="X274" s="74"/>
      <c r="Y274" s="74"/>
      <c r="Z274" s="75">
        <f t="shared" si="68"/>
        <v>2500</v>
      </c>
      <c r="AA274" s="74">
        <v>2500</v>
      </c>
      <c r="AB274" s="74"/>
    </row>
    <row r="275" spans="1:28" ht="18.75" hidden="1" customHeight="1" x14ac:dyDescent="0.25">
      <c r="A275" s="45" t="s">
        <v>30</v>
      </c>
      <c r="B275" s="42"/>
      <c r="C275" s="42"/>
      <c r="D275" s="100">
        <f>D276+D277+D278</f>
        <v>0</v>
      </c>
      <c r="E275" s="100">
        <f>E276+E277+E278</f>
        <v>0</v>
      </c>
      <c r="F275" s="100">
        <f>F276+F277+F278</f>
        <v>0</v>
      </c>
      <c r="G275" s="75">
        <f t="shared" si="67"/>
        <v>0</v>
      </c>
      <c r="H275" s="100">
        <f>H276+H277+H278</f>
        <v>0</v>
      </c>
      <c r="I275" s="100">
        <f>I276+I277+I278</f>
        <v>0</v>
      </c>
      <c r="J275" s="75">
        <f t="shared" si="66"/>
        <v>2469.5</v>
      </c>
      <c r="K275" s="100">
        <f>K276+K277+K278</f>
        <v>2469.5</v>
      </c>
      <c r="L275" s="100">
        <f>L276+L277+L278</f>
        <v>2216.3000000000002</v>
      </c>
      <c r="M275" s="100">
        <f>M276+M277+M278</f>
        <v>120</v>
      </c>
      <c r="N275" s="100">
        <f>N276+N277+N278</f>
        <v>0</v>
      </c>
      <c r="O275" s="100">
        <f>O276+O277+O278</f>
        <v>81.599999999999994</v>
      </c>
      <c r="P275" s="100"/>
      <c r="Q275" s="100"/>
      <c r="R275" s="100">
        <f>R276+R277+R278</f>
        <v>0</v>
      </c>
      <c r="S275" s="100"/>
      <c r="T275" s="74">
        <f t="shared" si="60"/>
        <v>0</v>
      </c>
      <c r="U275" s="145"/>
      <c r="V275"/>
      <c r="W275" s="100"/>
      <c r="X275" s="100"/>
      <c r="Y275" s="100"/>
      <c r="Z275" s="75">
        <f t="shared" si="68"/>
        <v>2000</v>
      </c>
      <c r="AA275" s="100">
        <f>AA276+AA277+AA278</f>
        <v>2000</v>
      </c>
      <c r="AB275" s="100">
        <f>AB276+AB277+AB278</f>
        <v>0</v>
      </c>
    </row>
    <row r="276" spans="1:28" ht="16.5" hidden="1" customHeight="1" x14ac:dyDescent="0.25">
      <c r="A276" s="14" t="s">
        <v>440</v>
      </c>
      <c r="B276" s="42" t="s">
        <v>145</v>
      </c>
      <c r="C276" s="42" t="s">
        <v>132</v>
      </c>
      <c r="D276" s="76"/>
      <c r="E276" s="76"/>
      <c r="F276" s="74"/>
      <c r="G276" s="75">
        <f t="shared" si="67"/>
        <v>0</v>
      </c>
      <c r="H276" s="74"/>
      <c r="I276" s="74"/>
      <c r="J276" s="75">
        <f t="shared" si="66"/>
        <v>450.8</v>
      </c>
      <c r="K276" s="74">
        <f>L276+M276+N276+O276+R276</f>
        <v>450.8</v>
      </c>
      <c r="L276" s="74">
        <v>450.8</v>
      </c>
      <c r="M276" s="74"/>
      <c r="N276" s="74"/>
      <c r="O276" s="74"/>
      <c r="P276" s="74"/>
      <c r="Q276" s="74"/>
      <c r="R276" s="74"/>
      <c r="S276" s="74"/>
      <c r="T276" s="74">
        <f t="shared" si="60"/>
        <v>0</v>
      </c>
      <c r="U276" s="145"/>
      <c r="V276"/>
      <c r="W276" s="74"/>
      <c r="X276" s="74"/>
      <c r="Y276" s="74"/>
      <c r="Z276" s="75">
        <f t="shared" si="68"/>
        <v>500</v>
      </c>
      <c r="AA276" s="74">
        <v>500</v>
      </c>
      <c r="AB276" s="74"/>
    </row>
    <row r="277" spans="1:28" ht="16.5" hidden="1" customHeight="1" x14ac:dyDescent="0.25">
      <c r="A277" s="14" t="s">
        <v>441</v>
      </c>
      <c r="B277" s="42" t="s">
        <v>145</v>
      </c>
      <c r="C277" s="42" t="s">
        <v>132</v>
      </c>
      <c r="D277" s="76"/>
      <c r="E277" s="76"/>
      <c r="F277" s="74"/>
      <c r="G277" s="75">
        <f t="shared" si="67"/>
        <v>0</v>
      </c>
      <c r="H277" s="74"/>
      <c r="I277" s="74"/>
      <c r="J277" s="75">
        <f t="shared" si="66"/>
        <v>1353.5</v>
      </c>
      <c r="K277" s="74">
        <v>1353.5</v>
      </c>
      <c r="L277" s="74">
        <v>1353.5</v>
      </c>
      <c r="M277" s="74">
        <v>100</v>
      </c>
      <c r="N277" s="74"/>
      <c r="O277" s="74">
        <v>70</v>
      </c>
      <c r="P277" s="74"/>
      <c r="Q277" s="74"/>
      <c r="R277" s="74"/>
      <c r="S277" s="74"/>
      <c r="T277" s="74">
        <f t="shared" si="60"/>
        <v>0</v>
      </c>
      <c r="U277" s="145"/>
      <c r="V277"/>
      <c r="W277" s="74"/>
      <c r="X277" s="74"/>
      <c r="Y277" s="74"/>
      <c r="Z277" s="75">
        <f t="shared" si="68"/>
        <v>800</v>
      </c>
      <c r="AA277" s="74">
        <v>800</v>
      </c>
      <c r="AB277" s="74"/>
    </row>
    <row r="278" spans="1:28" ht="16.5" hidden="1" customHeight="1" x14ac:dyDescent="0.25">
      <c r="A278" s="14" t="s">
        <v>442</v>
      </c>
      <c r="B278" s="42" t="s">
        <v>145</v>
      </c>
      <c r="C278" s="42" t="s">
        <v>132</v>
      </c>
      <c r="D278" s="76"/>
      <c r="E278" s="76"/>
      <c r="F278" s="74"/>
      <c r="G278" s="75">
        <f t="shared" si="67"/>
        <v>0</v>
      </c>
      <c r="H278" s="74"/>
      <c r="I278" s="74"/>
      <c r="J278" s="75">
        <f t="shared" si="66"/>
        <v>665.2</v>
      </c>
      <c r="K278" s="74">
        <v>665.2</v>
      </c>
      <c r="L278" s="74">
        <v>412</v>
      </c>
      <c r="M278" s="74">
        <v>20</v>
      </c>
      <c r="N278" s="74"/>
      <c r="O278" s="74">
        <v>11.6</v>
      </c>
      <c r="P278" s="74"/>
      <c r="Q278" s="74"/>
      <c r="R278" s="74"/>
      <c r="S278" s="74"/>
      <c r="T278" s="74">
        <f t="shared" si="60"/>
        <v>0</v>
      </c>
      <c r="U278" s="145"/>
      <c r="V278"/>
      <c r="W278" s="74"/>
      <c r="X278" s="74"/>
      <c r="Y278" s="74"/>
      <c r="Z278" s="75">
        <f t="shared" si="68"/>
        <v>700</v>
      </c>
      <c r="AA278" s="74">
        <v>700</v>
      </c>
      <c r="AB278" s="74"/>
    </row>
    <row r="279" spans="1:28" ht="27" hidden="1" customHeight="1" x14ac:dyDescent="0.25">
      <c r="A279" s="45" t="s">
        <v>31</v>
      </c>
      <c r="B279" s="42"/>
      <c r="C279" s="42"/>
      <c r="D279" s="100">
        <f>D280+D281+D282</f>
        <v>0</v>
      </c>
      <c r="E279" s="100">
        <f>E280+E281+E282</f>
        <v>0</v>
      </c>
      <c r="F279" s="100">
        <f>F280+F281+F282</f>
        <v>0</v>
      </c>
      <c r="G279" s="75">
        <f t="shared" si="67"/>
        <v>0</v>
      </c>
      <c r="H279" s="100">
        <f>H280+H281+H282</f>
        <v>0</v>
      </c>
      <c r="I279" s="100">
        <f>I280+I281+I282</f>
        <v>0</v>
      </c>
      <c r="J279" s="75">
        <f t="shared" si="66"/>
        <v>1371.6</v>
      </c>
      <c r="K279" s="100">
        <f>K280+K281+K282</f>
        <v>1371.6</v>
      </c>
      <c r="L279" s="100">
        <f>L280+L281+L282</f>
        <v>1489</v>
      </c>
      <c r="M279" s="100">
        <f>M280+M281+M282</f>
        <v>0</v>
      </c>
      <c r="N279" s="100">
        <f>N280+N281+N282</f>
        <v>0</v>
      </c>
      <c r="O279" s="100">
        <f>O280+O281+O282</f>
        <v>168.79999999999998</v>
      </c>
      <c r="P279" s="100"/>
      <c r="Q279" s="100"/>
      <c r="R279" s="100">
        <f>R280+R281+R282</f>
        <v>0</v>
      </c>
      <c r="S279" s="100"/>
      <c r="T279" s="74">
        <f t="shared" si="60"/>
        <v>0</v>
      </c>
      <c r="U279" s="145"/>
      <c r="V279"/>
      <c r="W279" s="100"/>
      <c r="X279" s="100"/>
      <c r="Y279" s="100"/>
      <c r="Z279" s="75">
        <f t="shared" si="68"/>
        <v>1150</v>
      </c>
      <c r="AA279" s="100">
        <f>AA280+AA281+AA282</f>
        <v>1150</v>
      </c>
      <c r="AB279" s="100">
        <f>AB280+AB281+AB282</f>
        <v>0</v>
      </c>
    </row>
    <row r="280" spans="1:28" ht="16.5" hidden="1" customHeight="1" x14ac:dyDescent="0.25">
      <c r="A280" s="14" t="s">
        <v>443</v>
      </c>
      <c r="B280" s="42" t="s">
        <v>145</v>
      </c>
      <c r="C280" s="42" t="s">
        <v>132</v>
      </c>
      <c r="D280" s="76"/>
      <c r="E280" s="76"/>
      <c r="F280" s="74"/>
      <c r="G280" s="75">
        <f t="shared" si="67"/>
        <v>0</v>
      </c>
      <c r="H280" s="74"/>
      <c r="I280" s="74"/>
      <c r="J280" s="75">
        <f t="shared" si="66"/>
        <v>447.6</v>
      </c>
      <c r="K280" s="74">
        <v>447.6</v>
      </c>
      <c r="L280" s="74">
        <v>570</v>
      </c>
      <c r="M280" s="74"/>
      <c r="N280" s="74"/>
      <c r="O280" s="74">
        <v>4.0999999999999996</v>
      </c>
      <c r="P280" s="74"/>
      <c r="Q280" s="74"/>
      <c r="R280" s="74"/>
      <c r="S280" s="74"/>
      <c r="T280" s="74">
        <f t="shared" si="60"/>
        <v>0</v>
      </c>
      <c r="U280" s="145"/>
      <c r="V280"/>
      <c r="W280" s="74"/>
      <c r="X280" s="74"/>
      <c r="Y280" s="74"/>
      <c r="Z280" s="75">
        <f t="shared" si="68"/>
        <v>400</v>
      </c>
      <c r="AA280" s="74">
        <v>400</v>
      </c>
      <c r="AB280" s="74"/>
    </row>
    <row r="281" spans="1:28" ht="16.5" hidden="1" customHeight="1" x14ac:dyDescent="0.25">
      <c r="A281" s="14" t="s">
        <v>444</v>
      </c>
      <c r="B281" s="42" t="s">
        <v>145</v>
      </c>
      <c r="C281" s="42" t="s">
        <v>132</v>
      </c>
      <c r="D281" s="76"/>
      <c r="E281" s="76"/>
      <c r="F281" s="74"/>
      <c r="G281" s="75">
        <f t="shared" si="67"/>
        <v>0</v>
      </c>
      <c r="H281" s="74"/>
      <c r="I281" s="74"/>
      <c r="J281" s="75">
        <f t="shared" si="66"/>
        <v>364.5</v>
      </c>
      <c r="K281" s="74">
        <v>364.5</v>
      </c>
      <c r="L281" s="74">
        <v>425</v>
      </c>
      <c r="M281" s="74"/>
      <c r="N281" s="74"/>
      <c r="O281" s="74">
        <v>164.7</v>
      </c>
      <c r="P281" s="74"/>
      <c r="Q281" s="74"/>
      <c r="R281" s="74"/>
      <c r="S281" s="74"/>
      <c r="T281" s="74">
        <f t="shared" si="60"/>
        <v>0</v>
      </c>
      <c r="U281" s="145"/>
      <c r="V281"/>
      <c r="W281" s="74"/>
      <c r="X281" s="74"/>
      <c r="Y281" s="74"/>
      <c r="Z281" s="75">
        <f t="shared" si="68"/>
        <v>400</v>
      </c>
      <c r="AA281" s="74">
        <v>400</v>
      </c>
      <c r="AB281" s="74"/>
    </row>
    <row r="282" spans="1:28" ht="16.5" hidden="1" customHeight="1" x14ac:dyDescent="0.25">
      <c r="A282" s="14" t="s">
        <v>438</v>
      </c>
      <c r="B282" s="42" t="s">
        <v>145</v>
      </c>
      <c r="C282" s="42" t="s">
        <v>132</v>
      </c>
      <c r="D282" s="76"/>
      <c r="E282" s="76"/>
      <c r="F282" s="74"/>
      <c r="G282" s="75">
        <f t="shared" si="67"/>
        <v>0</v>
      </c>
      <c r="H282" s="74"/>
      <c r="I282" s="74"/>
      <c r="J282" s="75">
        <f t="shared" si="66"/>
        <v>559.5</v>
      </c>
      <c r="K282" s="74">
        <v>559.5</v>
      </c>
      <c r="L282" s="74">
        <v>494</v>
      </c>
      <c r="M282" s="74"/>
      <c r="N282" s="74"/>
      <c r="O282" s="74"/>
      <c r="P282" s="74"/>
      <c r="Q282" s="74"/>
      <c r="R282" s="74"/>
      <c r="S282" s="74"/>
      <c r="T282" s="74">
        <f t="shared" si="60"/>
        <v>0</v>
      </c>
      <c r="U282" s="145"/>
      <c r="V282"/>
      <c r="W282" s="74"/>
      <c r="X282" s="74"/>
      <c r="Y282" s="74"/>
      <c r="Z282" s="75">
        <f t="shared" si="68"/>
        <v>350</v>
      </c>
      <c r="AA282" s="74">
        <v>350</v>
      </c>
      <c r="AB282" s="74"/>
    </row>
    <row r="283" spans="1:28" ht="40.5" hidden="1" customHeight="1" x14ac:dyDescent="0.25">
      <c r="A283" s="40" t="s">
        <v>64</v>
      </c>
      <c r="B283" s="42" t="s">
        <v>145</v>
      </c>
      <c r="C283" s="42" t="s">
        <v>132</v>
      </c>
      <c r="D283" s="76"/>
      <c r="E283" s="76"/>
      <c r="F283" s="74"/>
      <c r="G283" s="75">
        <f t="shared" si="67"/>
        <v>125</v>
      </c>
      <c r="H283" s="117">
        <v>125</v>
      </c>
      <c r="I283" s="74"/>
      <c r="J283" s="75"/>
      <c r="K283" s="74"/>
      <c r="L283" s="74"/>
      <c r="M283" s="74"/>
      <c r="N283" s="74"/>
      <c r="O283" s="74"/>
      <c r="P283" s="74"/>
      <c r="Q283" s="74"/>
      <c r="R283" s="74"/>
      <c r="S283" s="74"/>
      <c r="T283" s="74">
        <f t="shared" si="60"/>
        <v>0</v>
      </c>
      <c r="U283" s="145"/>
      <c r="V283"/>
      <c r="W283" s="74"/>
      <c r="X283" s="74"/>
      <c r="Y283" s="74"/>
      <c r="Z283" s="75">
        <f t="shared" si="68"/>
        <v>0</v>
      </c>
      <c r="AA283" s="74"/>
      <c r="AB283" s="74"/>
    </row>
    <row r="284" spans="1:28" ht="40.5" hidden="1" customHeight="1" x14ac:dyDescent="0.25">
      <c r="A284" s="40" t="s">
        <v>38</v>
      </c>
      <c r="B284" s="42"/>
      <c r="C284" s="42"/>
      <c r="D284" s="76"/>
      <c r="E284" s="76"/>
      <c r="F284" s="74"/>
      <c r="G284" s="75"/>
      <c r="H284" s="117"/>
      <c r="I284" s="74"/>
      <c r="J284" s="75"/>
      <c r="K284" s="74">
        <v>2258</v>
      </c>
      <c r="L284" s="74"/>
      <c r="M284" s="74"/>
      <c r="N284" s="74"/>
      <c r="O284" s="74"/>
      <c r="P284" s="74"/>
      <c r="Q284" s="74"/>
      <c r="R284" s="74"/>
      <c r="S284" s="74"/>
      <c r="T284" s="74"/>
      <c r="U284" s="145"/>
      <c r="V284"/>
      <c r="W284" s="74"/>
      <c r="X284" s="74"/>
      <c r="Y284" s="74"/>
      <c r="Z284" s="75"/>
      <c r="AA284" s="74">
        <v>2258</v>
      </c>
      <c r="AB284" s="74"/>
    </row>
    <row r="285" spans="1:28" s="18" customFormat="1" ht="16.5" hidden="1" customHeight="1" x14ac:dyDescent="0.25">
      <c r="A285" s="16" t="s">
        <v>237</v>
      </c>
      <c r="B285" s="24" t="s">
        <v>145</v>
      </c>
      <c r="C285" s="24" t="s">
        <v>168</v>
      </c>
      <c r="D285" s="91">
        <f>SUM(D286+D287+D288+D289+D311+D313+D321+D322+D323)</f>
        <v>50805.700000000004</v>
      </c>
      <c r="E285" s="91">
        <f>SUM(E286+E287+E288+E289+E311+E312+E313+E321+E322+E323)</f>
        <v>131760.80000000002</v>
      </c>
      <c r="F285" s="91">
        <f t="shared" ref="F285:AB285" si="70">SUM(F286+F287+F288+F289+F311+F313+F321+F322+F323)</f>
        <v>0</v>
      </c>
      <c r="G285" s="92">
        <f t="shared" si="70"/>
        <v>87732.2</v>
      </c>
      <c r="H285" s="91">
        <f t="shared" si="70"/>
        <v>84642.2</v>
      </c>
      <c r="I285" s="91">
        <f t="shared" si="70"/>
        <v>3090</v>
      </c>
      <c r="J285" s="92">
        <f t="shared" si="70"/>
        <v>194337.7</v>
      </c>
      <c r="K285" s="91">
        <f>SUM(K286+K287+K288+K289+K311+K313+K321+K322+K323)</f>
        <v>129331.59999999999</v>
      </c>
      <c r="L285" s="91">
        <f t="shared" si="70"/>
        <v>3598.6</v>
      </c>
      <c r="M285" s="91">
        <f t="shared" si="70"/>
        <v>0</v>
      </c>
      <c r="N285" s="91">
        <f t="shared" si="70"/>
        <v>0</v>
      </c>
      <c r="O285" s="91">
        <f t="shared" si="70"/>
        <v>0</v>
      </c>
      <c r="P285" s="91">
        <f t="shared" si="70"/>
        <v>0</v>
      </c>
      <c r="Q285" s="91">
        <f t="shared" si="70"/>
        <v>0</v>
      </c>
      <c r="R285" s="91">
        <f t="shared" si="70"/>
        <v>4995.1000000000004</v>
      </c>
      <c r="S285" s="91">
        <f t="shared" si="70"/>
        <v>0</v>
      </c>
      <c r="T285" s="91">
        <f t="shared" si="70"/>
        <v>67326.100000000006</v>
      </c>
      <c r="U285" s="145"/>
      <c r="V285"/>
      <c r="W285" s="91"/>
      <c r="X285" s="91"/>
      <c r="Y285" s="91"/>
      <c r="Z285" s="75">
        <f t="shared" si="68"/>
        <v>174915.6</v>
      </c>
      <c r="AA285" s="91">
        <f t="shared" si="70"/>
        <v>107589.5</v>
      </c>
      <c r="AB285" s="91">
        <f t="shared" si="70"/>
        <v>67326.100000000006</v>
      </c>
    </row>
    <row r="286" spans="1:28" ht="26.25" hidden="1" x14ac:dyDescent="0.25">
      <c r="A286" s="14" t="s">
        <v>373</v>
      </c>
      <c r="B286" s="20" t="s">
        <v>145</v>
      </c>
      <c r="C286" s="20" t="s">
        <v>168</v>
      </c>
      <c r="D286" s="76">
        <v>14425.4</v>
      </c>
      <c r="E286" s="73">
        <v>17116.400000000001</v>
      </c>
      <c r="F286" s="74"/>
      <c r="G286" s="75">
        <f t="shared" si="56"/>
        <v>16731</v>
      </c>
      <c r="H286" s="74">
        <v>16731</v>
      </c>
      <c r="I286" s="74"/>
      <c r="J286" s="75">
        <f>SUM(K286+T286)</f>
        <v>22135</v>
      </c>
      <c r="K286" s="74">
        <v>22135</v>
      </c>
      <c r="L286" s="74"/>
      <c r="M286" s="74"/>
      <c r="N286" s="74"/>
      <c r="O286" s="74"/>
      <c r="P286" s="74"/>
      <c r="Q286" s="74"/>
      <c r="R286" s="74"/>
      <c r="S286" s="74"/>
      <c r="T286" s="74"/>
      <c r="U286" s="144"/>
      <c r="V286"/>
      <c r="W286" s="74"/>
      <c r="X286" s="74"/>
      <c r="Y286" s="74"/>
      <c r="Z286" s="75">
        <f t="shared" si="68"/>
        <v>21235</v>
      </c>
      <c r="AA286" s="74">
        <v>21235</v>
      </c>
      <c r="AB286" s="74"/>
    </row>
    <row r="287" spans="1:28" ht="26.25" hidden="1" x14ac:dyDescent="0.25">
      <c r="A287" s="14" t="s">
        <v>372</v>
      </c>
      <c r="B287" s="20" t="s">
        <v>145</v>
      </c>
      <c r="C287" s="20" t="s">
        <v>168</v>
      </c>
      <c r="D287" s="76">
        <v>28184.400000000001</v>
      </c>
      <c r="E287" s="73">
        <v>29961.200000000001</v>
      </c>
      <c r="F287" s="74"/>
      <c r="G287" s="75">
        <f t="shared" si="56"/>
        <v>28839</v>
      </c>
      <c r="H287" s="74">
        <v>28839</v>
      </c>
      <c r="I287" s="74"/>
      <c r="J287" s="75">
        <f>SUM(K287+T287)</f>
        <v>38891.199999999997</v>
      </c>
      <c r="K287" s="74">
        <v>38891.199999999997</v>
      </c>
      <c r="L287" s="74"/>
      <c r="M287" s="74"/>
      <c r="N287" s="74"/>
      <c r="O287" s="74"/>
      <c r="P287" s="74"/>
      <c r="Q287" s="74"/>
      <c r="R287" s="74"/>
      <c r="S287" s="74"/>
      <c r="T287" s="74"/>
      <c r="U287" s="144"/>
      <c r="V287"/>
      <c r="W287" s="74"/>
      <c r="X287" s="74"/>
      <c r="Y287" s="74"/>
      <c r="Z287" s="75">
        <f t="shared" si="68"/>
        <v>28762.799999999999</v>
      </c>
      <c r="AA287" s="74">
        <v>28762.799999999999</v>
      </c>
      <c r="AB287" s="74"/>
    </row>
    <row r="288" spans="1:28" ht="25.5" hidden="1" x14ac:dyDescent="0.2">
      <c r="A288" s="40" t="s">
        <v>61</v>
      </c>
      <c r="B288" s="42" t="s">
        <v>145</v>
      </c>
      <c r="C288" s="42" t="s">
        <v>168</v>
      </c>
      <c r="D288" s="76">
        <v>2051.8000000000002</v>
      </c>
      <c r="E288" s="73"/>
      <c r="F288" s="74"/>
      <c r="G288" s="75">
        <f t="shared" si="56"/>
        <v>0</v>
      </c>
      <c r="H288" s="74"/>
      <c r="I288" s="74"/>
      <c r="J288" s="75">
        <f>SUM(K288+T288)</f>
        <v>0</v>
      </c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5">
        <f t="shared" si="68"/>
        <v>0</v>
      </c>
      <c r="AA288" s="74"/>
      <c r="AB288" s="74"/>
    </row>
    <row r="289" spans="1:28" ht="38.25" hidden="1" customHeight="1" collapsed="1" x14ac:dyDescent="0.2">
      <c r="A289" s="14" t="s">
        <v>374</v>
      </c>
      <c r="B289" s="20" t="s">
        <v>145</v>
      </c>
      <c r="C289" s="20" t="s">
        <v>168</v>
      </c>
      <c r="D289" s="73">
        <f>SUM(D290+D292+D293+D294+D295+D296+D297+D298+D299+D300+D301+D302+D303+D304+D305+D306+D307+D308+D309+D310)</f>
        <v>0</v>
      </c>
      <c r="E289" s="73">
        <f>SUM(E290+E291+E292+E293+E294+E295+E296+E297+E298+E299+E300+E301+E302+E303+E304+E305+E306+E307+E308+E309+E310)</f>
        <v>4422.9999999999991</v>
      </c>
      <c r="F289" s="73">
        <f>SUM(F290+F292+F293+F294+F295+F296+F297+F298+F299+F300+F301+F302+F303+F304+F305+F306+F307+F308+F309+F310)</f>
        <v>0</v>
      </c>
      <c r="G289" s="75">
        <f>SUM(I289+H289)</f>
        <v>7543</v>
      </c>
      <c r="H289" s="73">
        <v>7543</v>
      </c>
      <c r="I289" s="73">
        <f>SUM(I290+I292+I293+I294+I295+I296+I297+I298+I299+I300+I301+I302+I303+I304+I305+I306+I307+I308+I309+I310)</f>
        <v>0</v>
      </c>
      <c r="J289" s="75">
        <f>SUM(K289+T289)</f>
        <v>7543</v>
      </c>
      <c r="K289" s="73">
        <v>7543</v>
      </c>
      <c r="L289" s="73"/>
      <c r="M289" s="73"/>
      <c r="N289" s="73"/>
      <c r="O289" s="73"/>
      <c r="P289" s="73"/>
      <c r="Q289" s="73"/>
      <c r="R289" s="73"/>
      <c r="S289" s="73"/>
      <c r="T289" s="73">
        <f>SUM(T290+T292+T293+T294+T295+T296+T297+T298+T299+T300+T301+T302+T303+T304+T305+T306+T307+T308+T309+T310)</f>
        <v>0</v>
      </c>
      <c r="U289" s="73"/>
      <c r="V289" s="73"/>
      <c r="W289" s="73"/>
      <c r="X289" s="73"/>
      <c r="Y289" s="73"/>
      <c r="Z289" s="75">
        <f t="shared" si="68"/>
        <v>4423</v>
      </c>
      <c r="AA289" s="74">
        <v>4423</v>
      </c>
      <c r="AB289" s="74"/>
    </row>
    <row r="290" spans="1:28" hidden="1" outlineLevel="1" x14ac:dyDescent="0.2">
      <c r="A290" s="14" t="s">
        <v>121</v>
      </c>
      <c r="B290" s="20" t="s">
        <v>145</v>
      </c>
      <c r="C290" s="20" t="s">
        <v>168</v>
      </c>
      <c r="D290" s="76"/>
      <c r="E290" s="73">
        <v>3924.8</v>
      </c>
      <c r="F290" s="74"/>
      <c r="G290" s="75">
        <f t="shared" si="56"/>
        <v>0</v>
      </c>
      <c r="H290" s="74"/>
      <c r="I290" s="74"/>
      <c r="J290" s="75">
        <f t="shared" ref="J290:J322" si="71">SUM(K290+T290)</f>
        <v>0</v>
      </c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5">
        <f t="shared" si="68"/>
        <v>0</v>
      </c>
      <c r="AA290" s="74"/>
      <c r="AB290" s="74"/>
    </row>
    <row r="291" spans="1:28" hidden="1" outlineLevel="1" x14ac:dyDescent="0.2">
      <c r="A291" s="14" t="s">
        <v>173</v>
      </c>
      <c r="B291" s="20" t="s">
        <v>145</v>
      </c>
      <c r="C291" s="20" t="s">
        <v>168</v>
      </c>
      <c r="D291" s="76"/>
      <c r="E291" s="73">
        <v>3.2</v>
      </c>
      <c r="F291" s="74"/>
      <c r="G291" s="75">
        <f>SUM(I291+H291)</f>
        <v>0</v>
      </c>
      <c r="H291" s="74"/>
      <c r="I291" s="74"/>
      <c r="J291" s="75">
        <f>SUM(K291+T291)</f>
        <v>0</v>
      </c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5">
        <f t="shared" si="68"/>
        <v>0</v>
      </c>
      <c r="AA291" s="74"/>
      <c r="AB291" s="74"/>
    </row>
    <row r="292" spans="1:28" hidden="1" outlineLevel="1" x14ac:dyDescent="0.2">
      <c r="A292" s="14" t="s">
        <v>174</v>
      </c>
      <c r="B292" s="20" t="s">
        <v>145</v>
      </c>
      <c r="C292" s="20" t="s">
        <v>168</v>
      </c>
      <c r="D292" s="76"/>
      <c r="E292" s="73">
        <v>1.5</v>
      </c>
      <c r="F292" s="74"/>
      <c r="G292" s="75">
        <f t="shared" si="56"/>
        <v>0</v>
      </c>
      <c r="H292" s="74"/>
      <c r="I292" s="74"/>
      <c r="J292" s="75">
        <f t="shared" si="71"/>
        <v>0</v>
      </c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5">
        <f t="shared" si="68"/>
        <v>0</v>
      </c>
      <c r="AA292" s="74"/>
      <c r="AB292" s="74"/>
    </row>
    <row r="293" spans="1:28" hidden="1" outlineLevel="1" x14ac:dyDescent="0.2">
      <c r="A293" s="14" t="s">
        <v>177</v>
      </c>
      <c r="B293" s="20" t="s">
        <v>145</v>
      </c>
      <c r="C293" s="20" t="s">
        <v>168</v>
      </c>
      <c r="D293" s="76"/>
      <c r="E293" s="73">
        <v>1.1000000000000001</v>
      </c>
      <c r="F293" s="74"/>
      <c r="G293" s="75">
        <f t="shared" si="56"/>
        <v>0</v>
      </c>
      <c r="H293" s="74"/>
      <c r="I293" s="74"/>
      <c r="J293" s="75">
        <f t="shared" si="71"/>
        <v>0</v>
      </c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5">
        <f t="shared" si="68"/>
        <v>0</v>
      </c>
      <c r="AA293" s="74"/>
      <c r="AB293" s="74"/>
    </row>
    <row r="294" spans="1:28" hidden="1" outlineLevel="1" x14ac:dyDescent="0.2">
      <c r="A294" s="14" t="s">
        <v>175</v>
      </c>
      <c r="B294" s="20" t="s">
        <v>145</v>
      </c>
      <c r="C294" s="20" t="s">
        <v>168</v>
      </c>
      <c r="D294" s="76"/>
      <c r="E294" s="73">
        <v>2.4</v>
      </c>
      <c r="F294" s="74"/>
      <c r="G294" s="75">
        <f t="shared" si="56"/>
        <v>0</v>
      </c>
      <c r="H294" s="74"/>
      <c r="I294" s="74"/>
      <c r="J294" s="75">
        <f t="shared" si="71"/>
        <v>0</v>
      </c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5">
        <f t="shared" si="68"/>
        <v>0</v>
      </c>
      <c r="AA294" s="74"/>
      <c r="AB294" s="74"/>
    </row>
    <row r="295" spans="1:28" hidden="1" outlineLevel="1" x14ac:dyDescent="0.2">
      <c r="A295" s="14" t="s">
        <v>178</v>
      </c>
      <c r="B295" s="20" t="s">
        <v>145</v>
      </c>
      <c r="C295" s="20" t="s">
        <v>168</v>
      </c>
      <c r="D295" s="76"/>
      <c r="E295" s="73">
        <v>3.2</v>
      </c>
      <c r="F295" s="74"/>
      <c r="G295" s="75">
        <f t="shared" si="56"/>
        <v>0</v>
      </c>
      <c r="H295" s="74"/>
      <c r="I295" s="74"/>
      <c r="J295" s="75">
        <f t="shared" si="71"/>
        <v>0</v>
      </c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5">
        <f t="shared" si="68"/>
        <v>0</v>
      </c>
      <c r="AA295" s="74"/>
      <c r="AB295" s="74"/>
    </row>
    <row r="296" spans="1:28" hidden="1" outlineLevel="1" x14ac:dyDescent="0.2">
      <c r="A296" s="14" t="s">
        <v>179</v>
      </c>
      <c r="B296" s="20" t="s">
        <v>145</v>
      </c>
      <c r="C296" s="20" t="s">
        <v>168</v>
      </c>
      <c r="D296" s="76"/>
      <c r="E296" s="73">
        <v>1.7</v>
      </c>
      <c r="F296" s="74"/>
      <c r="G296" s="75">
        <f t="shared" si="56"/>
        <v>0</v>
      </c>
      <c r="H296" s="74"/>
      <c r="I296" s="74"/>
      <c r="J296" s="75">
        <f t="shared" si="71"/>
        <v>0</v>
      </c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5">
        <f t="shared" si="68"/>
        <v>0</v>
      </c>
      <c r="AA296" s="74"/>
      <c r="AB296" s="74"/>
    </row>
    <row r="297" spans="1:28" hidden="1" outlineLevel="1" x14ac:dyDescent="0.2">
      <c r="A297" s="14" t="s">
        <v>181</v>
      </c>
      <c r="B297" s="20" t="s">
        <v>145</v>
      </c>
      <c r="C297" s="20" t="s">
        <v>168</v>
      </c>
      <c r="D297" s="76"/>
      <c r="E297" s="73">
        <v>3</v>
      </c>
      <c r="F297" s="74"/>
      <c r="G297" s="75">
        <f t="shared" si="56"/>
        <v>0</v>
      </c>
      <c r="H297" s="74"/>
      <c r="I297" s="74"/>
      <c r="J297" s="75">
        <f t="shared" si="71"/>
        <v>0</v>
      </c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5">
        <f t="shared" si="68"/>
        <v>0</v>
      </c>
      <c r="AA297" s="74"/>
      <c r="AB297" s="74"/>
    </row>
    <row r="298" spans="1:28" hidden="1" outlineLevel="1" x14ac:dyDescent="0.2">
      <c r="A298" s="14" t="s">
        <v>182</v>
      </c>
      <c r="B298" s="20" t="s">
        <v>145</v>
      </c>
      <c r="C298" s="20" t="s">
        <v>168</v>
      </c>
      <c r="D298" s="76"/>
      <c r="E298" s="73">
        <v>1.9</v>
      </c>
      <c r="F298" s="74"/>
      <c r="G298" s="75">
        <f t="shared" si="56"/>
        <v>0</v>
      </c>
      <c r="H298" s="74"/>
      <c r="I298" s="74"/>
      <c r="J298" s="75">
        <f t="shared" si="71"/>
        <v>0</v>
      </c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5">
        <f t="shared" si="68"/>
        <v>0</v>
      </c>
      <c r="AA298" s="74"/>
      <c r="AB298" s="74"/>
    </row>
    <row r="299" spans="1:28" hidden="1" outlineLevel="1" x14ac:dyDescent="0.2">
      <c r="A299" s="14" t="s">
        <v>180</v>
      </c>
      <c r="B299" s="20" t="s">
        <v>145</v>
      </c>
      <c r="C299" s="20" t="s">
        <v>168</v>
      </c>
      <c r="D299" s="76"/>
      <c r="E299" s="73">
        <v>0.8</v>
      </c>
      <c r="F299" s="74"/>
      <c r="G299" s="75">
        <f t="shared" si="56"/>
        <v>0</v>
      </c>
      <c r="H299" s="74"/>
      <c r="I299" s="74"/>
      <c r="J299" s="75">
        <f t="shared" si="71"/>
        <v>0</v>
      </c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5">
        <f t="shared" si="68"/>
        <v>0</v>
      </c>
      <c r="AA299" s="74"/>
      <c r="AB299" s="74"/>
    </row>
    <row r="300" spans="1:28" hidden="1" outlineLevel="1" x14ac:dyDescent="0.2">
      <c r="A300" s="14" t="s">
        <v>183</v>
      </c>
      <c r="B300" s="20" t="s">
        <v>145</v>
      </c>
      <c r="C300" s="20" t="s">
        <v>168</v>
      </c>
      <c r="D300" s="76"/>
      <c r="E300" s="73">
        <v>1.9</v>
      </c>
      <c r="F300" s="74"/>
      <c r="G300" s="75">
        <f t="shared" si="56"/>
        <v>0</v>
      </c>
      <c r="H300" s="74"/>
      <c r="I300" s="74"/>
      <c r="J300" s="75">
        <f t="shared" si="71"/>
        <v>0</v>
      </c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5">
        <f t="shared" si="68"/>
        <v>0</v>
      </c>
      <c r="AA300" s="74"/>
      <c r="AB300" s="74"/>
    </row>
    <row r="301" spans="1:28" hidden="1" outlineLevel="1" x14ac:dyDescent="0.2">
      <c r="A301" s="14" t="s">
        <v>176</v>
      </c>
      <c r="B301" s="20" t="s">
        <v>145</v>
      </c>
      <c r="C301" s="20" t="s">
        <v>168</v>
      </c>
      <c r="D301" s="76"/>
      <c r="E301" s="73">
        <v>2.2000000000000002</v>
      </c>
      <c r="F301" s="74"/>
      <c r="G301" s="75">
        <f t="shared" si="56"/>
        <v>0</v>
      </c>
      <c r="H301" s="74"/>
      <c r="I301" s="74"/>
      <c r="J301" s="75">
        <f t="shared" si="71"/>
        <v>0</v>
      </c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5">
        <f t="shared" si="68"/>
        <v>0</v>
      </c>
      <c r="AA301" s="74"/>
      <c r="AB301" s="74"/>
    </row>
    <row r="302" spans="1:28" hidden="1" outlineLevel="1" x14ac:dyDescent="0.2">
      <c r="A302" s="14" t="s">
        <v>232</v>
      </c>
      <c r="B302" s="20" t="s">
        <v>145</v>
      </c>
      <c r="C302" s="20" t="s">
        <v>168</v>
      </c>
      <c r="D302" s="76"/>
      <c r="E302" s="73">
        <v>38.9</v>
      </c>
      <c r="F302" s="74"/>
      <c r="G302" s="75">
        <f t="shared" si="56"/>
        <v>0</v>
      </c>
      <c r="H302" s="74"/>
      <c r="I302" s="74"/>
      <c r="J302" s="75">
        <f t="shared" si="71"/>
        <v>0</v>
      </c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5">
        <f t="shared" si="68"/>
        <v>0</v>
      </c>
      <c r="AA302" s="74"/>
      <c r="AB302" s="74"/>
    </row>
    <row r="303" spans="1:28" hidden="1" outlineLevel="1" x14ac:dyDescent="0.2">
      <c r="A303" s="14" t="s">
        <v>233</v>
      </c>
      <c r="B303" s="20" t="s">
        <v>145</v>
      </c>
      <c r="C303" s="20" t="s">
        <v>168</v>
      </c>
      <c r="D303" s="76"/>
      <c r="E303" s="73">
        <v>35.5</v>
      </c>
      <c r="F303" s="74"/>
      <c r="G303" s="75">
        <f t="shared" si="56"/>
        <v>0</v>
      </c>
      <c r="H303" s="74"/>
      <c r="I303" s="74"/>
      <c r="J303" s="75">
        <f t="shared" si="71"/>
        <v>0</v>
      </c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5">
        <f t="shared" si="68"/>
        <v>0</v>
      </c>
      <c r="AA303" s="74"/>
      <c r="AB303" s="74"/>
    </row>
    <row r="304" spans="1:28" hidden="1" outlineLevel="1" x14ac:dyDescent="0.2">
      <c r="A304" s="14" t="s">
        <v>234</v>
      </c>
      <c r="B304" s="20" t="s">
        <v>145</v>
      </c>
      <c r="C304" s="20" t="s">
        <v>168</v>
      </c>
      <c r="D304" s="76"/>
      <c r="E304" s="73">
        <v>32.1</v>
      </c>
      <c r="F304" s="74"/>
      <c r="G304" s="75">
        <f t="shared" si="56"/>
        <v>0</v>
      </c>
      <c r="H304" s="74"/>
      <c r="I304" s="74"/>
      <c r="J304" s="75">
        <f t="shared" si="71"/>
        <v>0</v>
      </c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5">
        <f t="shared" si="68"/>
        <v>0</v>
      </c>
      <c r="AA304" s="74"/>
      <c r="AB304" s="74"/>
    </row>
    <row r="305" spans="1:28" hidden="1" outlineLevel="1" x14ac:dyDescent="0.2">
      <c r="A305" s="14" t="s">
        <v>235</v>
      </c>
      <c r="B305" s="20" t="s">
        <v>145</v>
      </c>
      <c r="C305" s="20" t="s">
        <v>168</v>
      </c>
      <c r="D305" s="76"/>
      <c r="E305" s="73">
        <v>100</v>
      </c>
      <c r="F305" s="74"/>
      <c r="G305" s="75">
        <f t="shared" si="56"/>
        <v>0</v>
      </c>
      <c r="H305" s="74"/>
      <c r="I305" s="74"/>
      <c r="J305" s="75">
        <f t="shared" si="71"/>
        <v>0</v>
      </c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5">
        <f t="shared" si="68"/>
        <v>0</v>
      </c>
      <c r="AA305" s="74"/>
      <c r="AB305" s="74"/>
    </row>
    <row r="306" spans="1:28" hidden="1" outlineLevel="1" x14ac:dyDescent="0.2">
      <c r="A306" s="14" t="s">
        <v>184</v>
      </c>
      <c r="B306" s="20" t="s">
        <v>145</v>
      </c>
      <c r="C306" s="20" t="s">
        <v>168</v>
      </c>
      <c r="D306" s="76"/>
      <c r="E306" s="73">
        <v>50.2</v>
      </c>
      <c r="F306" s="102"/>
      <c r="G306" s="75">
        <f t="shared" si="56"/>
        <v>0</v>
      </c>
      <c r="H306" s="102"/>
      <c r="I306" s="102"/>
      <c r="J306" s="75">
        <f t="shared" si="71"/>
        <v>0</v>
      </c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5">
        <f t="shared" si="68"/>
        <v>0</v>
      </c>
      <c r="AA306" s="74"/>
      <c r="AB306" s="74"/>
    </row>
    <row r="307" spans="1:28" hidden="1" outlineLevel="1" x14ac:dyDescent="0.2">
      <c r="A307" s="14" t="s">
        <v>185</v>
      </c>
      <c r="B307" s="20" t="s">
        <v>145</v>
      </c>
      <c r="C307" s="20" t="s">
        <v>168</v>
      </c>
      <c r="D307" s="76"/>
      <c r="E307" s="73">
        <v>26.3</v>
      </c>
      <c r="F307" s="74"/>
      <c r="G307" s="75">
        <f t="shared" ref="G307:G362" si="72">SUM(I307+H307)</f>
        <v>0</v>
      </c>
      <c r="H307" s="74"/>
      <c r="I307" s="74"/>
      <c r="J307" s="75">
        <f t="shared" si="71"/>
        <v>0</v>
      </c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5">
        <f t="shared" si="68"/>
        <v>0</v>
      </c>
      <c r="AA307" s="74"/>
      <c r="AB307" s="74"/>
    </row>
    <row r="308" spans="1:28" hidden="1" outlineLevel="1" x14ac:dyDescent="0.2">
      <c r="A308" s="14" t="s">
        <v>236</v>
      </c>
      <c r="B308" s="20" t="s">
        <v>145</v>
      </c>
      <c r="C308" s="20" t="s">
        <v>168</v>
      </c>
      <c r="D308" s="76"/>
      <c r="E308" s="73">
        <v>27.5</v>
      </c>
      <c r="F308" s="74"/>
      <c r="G308" s="75">
        <f t="shared" si="72"/>
        <v>0</v>
      </c>
      <c r="H308" s="74"/>
      <c r="I308" s="74"/>
      <c r="J308" s="75">
        <f t="shared" si="71"/>
        <v>0</v>
      </c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5">
        <f t="shared" si="68"/>
        <v>0</v>
      </c>
      <c r="AA308" s="74"/>
      <c r="AB308" s="74"/>
    </row>
    <row r="309" spans="1:28" hidden="1" outlineLevel="1" x14ac:dyDescent="0.2">
      <c r="A309" s="14" t="s">
        <v>375</v>
      </c>
      <c r="B309" s="20" t="s">
        <v>145</v>
      </c>
      <c r="C309" s="20" t="s">
        <v>168</v>
      </c>
      <c r="D309" s="76"/>
      <c r="E309" s="73">
        <v>77.400000000000006</v>
      </c>
      <c r="F309" s="74"/>
      <c r="G309" s="75">
        <f t="shared" si="72"/>
        <v>0</v>
      </c>
      <c r="H309" s="74"/>
      <c r="I309" s="74"/>
      <c r="J309" s="75">
        <f t="shared" si="71"/>
        <v>0</v>
      </c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5">
        <f t="shared" si="68"/>
        <v>0</v>
      </c>
      <c r="AA309" s="74"/>
      <c r="AB309" s="74"/>
    </row>
    <row r="310" spans="1:28" hidden="1" outlineLevel="1" x14ac:dyDescent="0.2">
      <c r="A310" s="14" t="s">
        <v>376</v>
      </c>
      <c r="B310" s="20" t="s">
        <v>145</v>
      </c>
      <c r="C310" s="20" t="s">
        <v>168</v>
      </c>
      <c r="D310" s="76"/>
      <c r="E310" s="73">
        <v>87.4</v>
      </c>
      <c r="F310" s="74"/>
      <c r="G310" s="75">
        <f t="shared" si="72"/>
        <v>0</v>
      </c>
      <c r="H310" s="74"/>
      <c r="I310" s="74"/>
      <c r="J310" s="75">
        <f t="shared" si="71"/>
        <v>0</v>
      </c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5">
        <f t="shared" si="68"/>
        <v>0</v>
      </c>
      <c r="AA310" s="74"/>
      <c r="AB310" s="74"/>
    </row>
    <row r="311" spans="1:28" ht="50.25" hidden="1" customHeight="1" collapsed="1" x14ac:dyDescent="0.2">
      <c r="A311" s="14" t="s">
        <v>378</v>
      </c>
      <c r="B311" s="20" t="s">
        <v>145</v>
      </c>
      <c r="C311" s="20" t="s">
        <v>168</v>
      </c>
      <c r="D311" s="76">
        <v>6144.1</v>
      </c>
      <c r="E311" s="73">
        <v>79701.8</v>
      </c>
      <c r="F311" s="74"/>
      <c r="G311" s="75">
        <f>SUM(I311+H311)</f>
        <v>31529.200000000001</v>
      </c>
      <c r="H311" s="74">
        <v>31529.200000000001</v>
      </c>
      <c r="I311" s="74"/>
      <c r="J311" s="75">
        <f t="shared" si="71"/>
        <v>106916.79999999999</v>
      </c>
      <c r="K311" s="74">
        <v>47164.7</v>
      </c>
      <c r="L311" s="74"/>
      <c r="M311" s="74"/>
      <c r="N311" s="74"/>
      <c r="O311" s="74"/>
      <c r="P311" s="74"/>
      <c r="Q311" s="74"/>
      <c r="R311" s="74"/>
      <c r="S311" s="74"/>
      <c r="T311" s="117">
        <f>SUM(U311)</f>
        <v>59752.1</v>
      </c>
      <c r="U311" s="117">
        <v>59752.1</v>
      </c>
      <c r="V311" s="117"/>
      <c r="W311" s="117"/>
      <c r="X311" s="117"/>
      <c r="Y311" s="117"/>
      <c r="Z311" s="75">
        <f t="shared" si="68"/>
        <v>105416.79999999999</v>
      </c>
      <c r="AA311" s="117">
        <v>45664.7</v>
      </c>
      <c r="AB311" s="117">
        <v>59752.1</v>
      </c>
    </row>
    <row r="312" spans="1:28" ht="39.75" hidden="1" customHeight="1" x14ac:dyDescent="0.2">
      <c r="A312" s="14" t="s">
        <v>116</v>
      </c>
      <c r="B312" s="20"/>
      <c r="C312" s="20"/>
      <c r="D312" s="76"/>
      <c r="E312" s="73">
        <v>120</v>
      </c>
      <c r="F312" s="74"/>
      <c r="G312" s="75"/>
      <c r="H312" s="74"/>
      <c r="I312" s="74"/>
      <c r="J312" s="75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5">
        <f t="shared" si="68"/>
        <v>0</v>
      </c>
      <c r="AA312" s="74"/>
      <c r="AB312" s="74"/>
    </row>
    <row r="313" spans="1:28" s="118" customFormat="1" ht="38.25" hidden="1" collapsed="1" x14ac:dyDescent="0.2">
      <c r="A313" s="14" t="s">
        <v>366</v>
      </c>
      <c r="B313" s="20" t="s">
        <v>145</v>
      </c>
      <c r="C313" s="20" t="s">
        <v>168</v>
      </c>
      <c r="D313" s="76"/>
      <c r="E313" s="73">
        <f t="shared" ref="E313:K313" si="73">SUM(E314+E315+E316+E317+E318+E320+E319)</f>
        <v>438.4</v>
      </c>
      <c r="F313" s="73">
        <f t="shared" si="73"/>
        <v>0</v>
      </c>
      <c r="G313" s="75">
        <f>SUM(I313+H313)</f>
        <v>3090</v>
      </c>
      <c r="H313" s="73">
        <f t="shared" si="73"/>
        <v>0</v>
      </c>
      <c r="I313" s="73">
        <v>3090</v>
      </c>
      <c r="J313" s="101">
        <f t="shared" si="73"/>
        <v>0</v>
      </c>
      <c r="K313" s="73">
        <f t="shared" si="73"/>
        <v>0</v>
      </c>
      <c r="L313" s="73"/>
      <c r="M313" s="73"/>
      <c r="N313" s="73"/>
      <c r="O313" s="73"/>
      <c r="P313" s="73"/>
      <c r="Q313" s="73"/>
      <c r="R313" s="73"/>
      <c r="S313" s="73"/>
      <c r="T313" s="73">
        <v>2320</v>
      </c>
      <c r="U313" s="73"/>
      <c r="V313" s="73"/>
      <c r="W313" s="73"/>
      <c r="X313" s="73"/>
      <c r="Y313" s="73"/>
      <c r="Z313" s="75">
        <f t="shared" si="68"/>
        <v>4320</v>
      </c>
      <c r="AA313" s="117">
        <v>2000</v>
      </c>
      <c r="AB313" s="117">
        <v>2320</v>
      </c>
    </row>
    <row r="314" spans="1:28" s="118" customFormat="1" hidden="1" outlineLevel="1" x14ac:dyDescent="0.2">
      <c r="A314" s="14" t="s">
        <v>232</v>
      </c>
      <c r="B314" s="20" t="s">
        <v>145</v>
      </c>
      <c r="C314" s="20" t="s">
        <v>168</v>
      </c>
      <c r="D314" s="76"/>
      <c r="E314" s="73">
        <v>45</v>
      </c>
      <c r="F314" s="117"/>
      <c r="G314" s="75">
        <f t="shared" si="72"/>
        <v>0</v>
      </c>
      <c r="H314" s="117"/>
      <c r="I314" s="117"/>
      <c r="J314" s="75">
        <f t="shared" si="71"/>
        <v>0</v>
      </c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75">
        <f t="shared" si="68"/>
        <v>0</v>
      </c>
      <c r="AA314" s="117"/>
      <c r="AB314" s="117"/>
    </row>
    <row r="315" spans="1:28" s="118" customFormat="1" hidden="1" outlineLevel="1" x14ac:dyDescent="0.2">
      <c r="A315" s="14" t="s">
        <v>233</v>
      </c>
      <c r="B315" s="20" t="s">
        <v>145</v>
      </c>
      <c r="C315" s="20" t="s">
        <v>168</v>
      </c>
      <c r="D315" s="76"/>
      <c r="E315" s="73">
        <v>37</v>
      </c>
      <c r="F315" s="117"/>
      <c r="G315" s="75">
        <f t="shared" si="72"/>
        <v>0</v>
      </c>
      <c r="H315" s="117"/>
      <c r="I315" s="117"/>
      <c r="J315" s="75">
        <f t="shared" si="71"/>
        <v>0</v>
      </c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75">
        <f t="shared" si="68"/>
        <v>0</v>
      </c>
      <c r="AA315" s="117"/>
      <c r="AB315" s="117"/>
    </row>
    <row r="316" spans="1:28" s="118" customFormat="1" hidden="1" outlineLevel="1" x14ac:dyDescent="0.2">
      <c r="A316" s="14" t="s">
        <v>234</v>
      </c>
      <c r="B316" s="20" t="s">
        <v>145</v>
      </c>
      <c r="C316" s="20" t="s">
        <v>168</v>
      </c>
      <c r="D316" s="76"/>
      <c r="E316" s="73">
        <v>48</v>
      </c>
      <c r="F316" s="117"/>
      <c r="G316" s="75">
        <f t="shared" si="72"/>
        <v>0</v>
      </c>
      <c r="H316" s="117"/>
      <c r="I316" s="117"/>
      <c r="J316" s="75">
        <f t="shared" si="71"/>
        <v>0</v>
      </c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75">
        <f t="shared" si="68"/>
        <v>0</v>
      </c>
      <c r="AA316" s="117"/>
      <c r="AB316" s="117"/>
    </row>
    <row r="317" spans="1:28" s="118" customFormat="1" hidden="1" outlineLevel="1" x14ac:dyDescent="0.2">
      <c r="A317" s="14" t="s">
        <v>235</v>
      </c>
      <c r="B317" s="20" t="s">
        <v>145</v>
      </c>
      <c r="C317" s="20" t="s">
        <v>168</v>
      </c>
      <c r="D317" s="76"/>
      <c r="E317" s="73">
        <v>108</v>
      </c>
      <c r="F317" s="117"/>
      <c r="G317" s="75">
        <f t="shared" si="72"/>
        <v>0</v>
      </c>
      <c r="H317" s="117"/>
      <c r="I317" s="117"/>
      <c r="J317" s="75">
        <f t="shared" si="71"/>
        <v>0</v>
      </c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75">
        <f t="shared" si="68"/>
        <v>0</v>
      </c>
      <c r="AA317" s="117"/>
      <c r="AB317" s="117"/>
    </row>
    <row r="318" spans="1:28" s="118" customFormat="1" hidden="1" outlineLevel="1" x14ac:dyDescent="0.2">
      <c r="A318" s="14" t="s">
        <v>185</v>
      </c>
      <c r="B318" s="20" t="s">
        <v>145</v>
      </c>
      <c r="C318" s="20" t="s">
        <v>168</v>
      </c>
      <c r="D318" s="76"/>
      <c r="E318" s="73">
        <v>55</v>
      </c>
      <c r="F318" s="117"/>
      <c r="G318" s="75">
        <f t="shared" si="72"/>
        <v>0</v>
      </c>
      <c r="H318" s="117"/>
      <c r="I318" s="117"/>
      <c r="J318" s="75">
        <f t="shared" si="71"/>
        <v>0</v>
      </c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75">
        <f t="shared" si="68"/>
        <v>0</v>
      </c>
      <c r="AA318" s="117"/>
      <c r="AB318" s="117"/>
    </row>
    <row r="319" spans="1:28" s="118" customFormat="1" hidden="1" outlineLevel="1" x14ac:dyDescent="0.2">
      <c r="A319" s="14" t="s">
        <v>186</v>
      </c>
      <c r="B319" s="20" t="s">
        <v>145</v>
      </c>
      <c r="C319" s="20" t="s">
        <v>168</v>
      </c>
      <c r="D319" s="76"/>
      <c r="E319" s="73">
        <v>142.6</v>
      </c>
      <c r="F319" s="117"/>
      <c r="G319" s="75">
        <f t="shared" si="72"/>
        <v>0</v>
      </c>
      <c r="H319" s="117"/>
      <c r="I319" s="117"/>
      <c r="J319" s="75">
        <f t="shared" si="71"/>
        <v>0</v>
      </c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75">
        <f t="shared" si="68"/>
        <v>0</v>
      </c>
      <c r="AA319" s="117"/>
      <c r="AB319" s="117"/>
    </row>
    <row r="320" spans="1:28" s="118" customFormat="1" ht="25.5" hidden="1" outlineLevel="1" x14ac:dyDescent="0.2">
      <c r="A320" s="14" t="s">
        <v>187</v>
      </c>
      <c r="B320" s="20" t="s">
        <v>145</v>
      </c>
      <c r="C320" s="20" t="s">
        <v>168</v>
      </c>
      <c r="D320" s="76"/>
      <c r="E320" s="73">
        <v>2.8</v>
      </c>
      <c r="F320" s="117"/>
      <c r="G320" s="75">
        <f t="shared" si="72"/>
        <v>0</v>
      </c>
      <c r="H320" s="117"/>
      <c r="I320" s="117"/>
      <c r="J320" s="75">
        <f t="shared" si="71"/>
        <v>0</v>
      </c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75">
        <f t="shared" si="68"/>
        <v>0</v>
      </c>
      <c r="AA320" s="117"/>
      <c r="AB320" s="117"/>
    </row>
    <row r="321" spans="1:28" s="118" customFormat="1" ht="37.5" hidden="1" customHeight="1" collapsed="1" x14ac:dyDescent="0.2">
      <c r="A321" s="14" t="s">
        <v>238</v>
      </c>
      <c r="B321" s="20" t="s">
        <v>145</v>
      </c>
      <c r="C321" s="20" t="s">
        <v>168</v>
      </c>
      <c r="D321" s="76"/>
      <c r="E321" s="73"/>
      <c r="F321" s="117"/>
      <c r="G321" s="75">
        <f t="shared" si="72"/>
        <v>0</v>
      </c>
      <c r="H321" s="117"/>
      <c r="I321" s="117"/>
      <c r="J321" s="75">
        <f t="shared" si="71"/>
        <v>10008</v>
      </c>
      <c r="K321" s="117">
        <v>5004</v>
      </c>
      <c r="L321" s="117"/>
      <c r="M321" s="117"/>
      <c r="N321" s="117"/>
      <c r="O321" s="117"/>
      <c r="P321" s="117"/>
      <c r="Q321" s="117"/>
      <c r="R321" s="117"/>
      <c r="S321" s="117"/>
      <c r="T321" s="117">
        <v>5004</v>
      </c>
      <c r="U321" s="117"/>
      <c r="V321" s="117"/>
      <c r="W321" s="117"/>
      <c r="X321" s="117"/>
      <c r="Y321" s="117"/>
      <c r="Z321" s="75">
        <f t="shared" si="68"/>
        <v>10008</v>
      </c>
      <c r="AA321" s="117">
        <v>5004</v>
      </c>
      <c r="AB321" s="117">
        <v>5004</v>
      </c>
    </row>
    <row r="322" spans="1:28" s="118" customFormat="1" ht="38.25" hidden="1" x14ac:dyDescent="0.2">
      <c r="A322" s="14" t="s">
        <v>113</v>
      </c>
      <c r="B322" s="20" t="s">
        <v>145</v>
      </c>
      <c r="C322" s="20" t="s">
        <v>168</v>
      </c>
      <c r="D322" s="76"/>
      <c r="E322" s="73"/>
      <c r="F322" s="117"/>
      <c r="G322" s="75">
        <f t="shared" si="72"/>
        <v>0</v>
      </c>
      <c r="H322" s="117"/>
      <c r="I322" s="117"/>
      <c r="J322" s="75">
        <f t="shared" si="71"/>
        <v>250</v>
      </c>
      <c r="K322" s="117"/>
      <c r="L322" s="117"/>
      <c r="M322" s="117"/>
      <c r="N322" s="117"/>
      <c r="O322" s="117"/>
      <c r="P322" s="117"/>
      <c r="Q322" s="117"/>
      <c r="R322" s="117"/>
      <c r="S322" s="117"/>
      <c r="T322" s="117">
        <v>250</v>
      </c>
      <c r="U322" s="117"/>
      <c r="V322" s="117"/>
      <c r="W322" s="117"/>
      <c r="X322" s="117"/>
      <c r="Y322" s="117"/>
      <c r="Z322" s="75">
        <f t="shared" si="68"/>
        <v>250</v>
      </c>
      <c r="AA322" s="117"/>
      <c r="AB322" s="117">
        <v>250</v>
      </c>
    </row>
    <row r="323" spans="1:28" s="48" customFormat="1" ht="25.5" hidden="1" x14ac:dyDescent="0.2">
      <c r="A323" s="49" t="s">
        <v>32</v>
      </c>
      <c r="B323" s="50" t="s">
        <v>145</v>
      </c>
      <c r="C323" s="50" t="s">
        <v>168</v>
      </c>
      <c r="D323" s="103"/>
      <c r="E323" s="104"/>
      <c r="F323" s="90"/>
      <c r="G323" s="75">
        <f t="shared" si="72"/>
        <v>0</v>
      </c>
      <c r="H323" s="90"/>
      <c r="I323" s="90"/>
      <c r="J323" s="82">
        <f>K323+T323</f>
        <v>8593.7000000000007</v>
      </c>
      <c r="K323" s="90">
        <f>L323+M323+N323+O323+R323</f>
        <v>8593.7000000000007</v>
      </c>
      <c r="L323" s="90">
        <v>3598.6</v>
      </c>
      <c r="M323" s="90"/>
      <c r="N323" s="90"/>
      <c r="O323" s="90"/>
      <c r="P323" s="90"/>
      <c r="Q323" s="90"/>
      <c r="R323" s="90">
        <v>4995.1000000000004</v>
      </c>
      <c r="S323" s="90"/>
      <c r="T323" s="90"/>
      <c r="U323" s="90"/>
      <c r="V323" s="90"/>
      <c r="W323" s="90"/>
      <c r="X323" s="90"/>
      <c r="Y323" s="90"/>
      <c r="Z323" s="75">
        <f t="shared" si="68"/>
        <v>500</v>
      </c>
      <c r="AA323" s="90">
        <v>500</v>
      </c>
      <c r="AB323" s="90"/>
    </row>
    <row r="324" spans="1:28" s="18" customFormat="1" ht="15" hidden="1" customHeight="1" x14ac:dyDescent="0.2">
      <c r="A324" s="16" t="s">
        <v>239</v>
      </c>
      <c r="B324" s="24" t="s">
        <v>145</v>
      </c>
      <c r="C324" s="17" t="s">
        <v>145</v>
      </c>
      <c r="D324" s="105">
        <f>SUM(D325+D338+D344+D350+D353+D354+D357)</f>
        <v>54866.299999999996</v>
      </c>
      <c r="E324" s="105">
        <f>SUM(E325+E338+E344+E350+E353+E354)</f>
        <v>59726.899999999994</v>
      </c>
      <c r="F324" s="105">
        <f>SUM(F325+F338+F344+F350+F353+F354)</f>
        <v>0</v>
      </c>
      <c r="G324" s="75">
        <f t="shared" si="72"/>
        <v>41558</v>
      </c>
      <c r="H324" s="105">
        <f>SUM(H325+H338+H344+H350+H353+H354+H358)</f>
        <v>28242.699999999997</v>
      </c>
      <c r="I324" s="105">
        <f>SUM(I325+I338+I344+I350+I353+I354+I358)</f>
        <v>13315.3</v>
      </c>
      <c r="J324" s="106">
        <f>SUM(J325+J338+J344+J350+J353+J354+J358)</f>
        <v>53897.5</v>
      </c>
      <c r="K324" s="105">
        <f>SUM(K325+K338+K344+K350+K353+K354)</f>
        <v>40582.199999999997</v>
      </c>
      <c r="L324" s="105">
        <f>SUM(L325+L338+L344+L350+L353+L354)</f>
        <v>1109</v>
      </c>
      <c r="M324" s="105">
        <f>SUM(M325+M338+M344+M350+M353+M354)</f>
        <v>10</v>
      </c>
      <c r="N324" s="105">
        <f>SUM(N325+N338+N344+N350+N353+N354)</f>
        <v>0</v>
      </c>
      <c r="O324" s="105">
        <f>SUM(O325+O338+O344+O350+O353+O354)</f>
        <v>500.4</v>
      </c>
      <c r="P324" s="105"/>
      <c r="Q324" s="105"/>
      <c r="R324" s="105">
        <f>SUM(R325+R338+R344+R350+R353+R354)</f>
        <v>49</v>
      </c>
      <c r="S324" s="105">
        <f>SUM(S325+S338+S344+S350+S353+S354)</f>
        <v>0</v>
      </c>
      <c r="T324" s="105">
        <f>SUM(T325+T338+T344+T350+T353+T354+T358)</f>
        <v>13315.3</v>
      </c>
      <c r="U324" s="105"/>
      <c r="V324" s="105"/>
      <c r="W324" s="105"/>
      <c r="X324" s="105"/>
      <c r="Y324" s="105"/>
      <c r="Z324" s="75">
        <f t="shared" si="68"/>
        <v>51588.099999999991</v>
      </c>
      <c r="AA324" s="105">
        <f>SUM(AA325+AA338+AA344+AA350+AA353+AA354)</f>
        <v>38272.799999999996</v>
      </c>
      <c r="AB324" s="105">
        <f>SUM(AB325+AB338+AB344+AB350+AB353+AB354+AB358)</f>
        <v>13315.3</v>
      </c>
    </row>
    <row r="325" spans="1:28" ht="51" hidden="1" collapsed="1" x14ac:dyDescent="0.2">
      <c r="A325" s="14" t="s">
        <v>379</v>
      </c>
      <c r="B325" s="20" t="s">
        <v>145</v>
      </c>
      <c r="C325" s="15" t="s">
        <v>145</v>
      </c>
      <c r="D325" s="73">
        <f>SUM(D326+D327+D328+D329+D330+D331+D332+D333+D334+D335+D336+D337)</f>
        <v>20446.199999999997</v>
      </c>
      <c r="E325" s="73">
        <f>SUM(E326+E327+E328+E329+E330+E331+E332+E333+E334+E335+E336+E337)</f>
        <v>20433.699999999997</v>
      </c>
      <c r="F325" s="73">
        <f>SUM(F326+F327+F328+F329+F330+F331+F332+F333+F334+F335+F336)</f>
        <v>0</v>
      </c>
      <c r="G325" s="75">
        <f t="shared" si="72"/>
        <v>8229.7999999999993</v>
      </c>
      <c r="H325" s="73">
        <f>SUM(H326+H327+H328+H329+H330+H331+H332+H333+H334+H335+H336+H337)</f>
        <v>2027.6</v>
      </c>
      <c r="I325" s="73">
        <f>SUM(I326+I327+I328+I329+I330+I331+I332+I333+I334+I335+I336)</f>
        <v>6202.2</v>
      </c>
      <c r="J325" s="101">
        <f>SUM(J326+J327+J328+J329+J330+J331+J332+J333+J334+J335+J336+J337)</f>
        <v>8229.7999999999993</v>
      </c>
      <c r="K325" s="73">
        <f>SUM(K326+K327+K328+K329+K330+K331+K332+K333+K334+K335+K336+K337)</f>
        <v>2027.6</v>
      </c>
      <c r="L325" s="73">
        <f>SUM(L326+L327+L328+L329+L330+L331+L332+L333+L334+L335+L336)</f>
        <v>0</v>
      </c>
      <c r="M325" s="73">
        <f>SUM(M326+M327+M328+M329+M330+M331+M332+M333+M334+M335+M336)</f>
        <v>0</v>
      </c>
      <c r="N325" s="73">
        <f>SUM(N326+N327+N328+N329+N330+N331+N332+N333+N334+N335+N336)</f>
        <v>0</v>
      </c>
      <c r="O325" s="73">
        <f>SUM(O326+O327+O328+O329+O330+O331+O332+O333+O334+O335+O336)</f>
        <v>0</v>
      </c>
      <c r="P325" s="73"/>
      <c r="Q325" s="73"/>
      <c r="R325" s="73">
        <f>SUM(R326+R327+R328+R329+R330+R331+R332+R333+R334+R335+R336)</f>
        <v>0</v>
      </c>
      <c r="S325" s="73">
        <f>SUM(S326+S327+S328+S329+S330+S331+S332+S333+S334+S335+S336)</f>
        <v>0</v>
      </c>
      <c r="T325" s="73">
        <f>SUM(T326+T327+T328+T329+T330+T331+T332+T333+T334+T335+T336)</f>
        <v>6202.2</v>
      </c>
      <c r="U325" s="73"/>
      <c r="V325" s="73"/>
      <c r="W325" s="73"/>
      <c r="X325" s="73"/>
      <c r="Y325" s="73"/>
      <c r="Z325" s="75">
        <f t="shared" si="68"/>
        <v>8229.7999999999993</v>
      </c>
      <c r="AA325" s="73">
        <f>SUM(AA326+AA327+AA328+AA329+AA330+AA331+AA332+AA333+AA334+AA335+AA336+AA337)</f>
        <v>2027.6</v>
      </c>
      <c r="AB325" s="73">
        <f>SUM(AB326+AB327+AB328+AB329+AB330+AB331+AB332+AB333+AB334+AB335+AB336)</f>
        <v>6202.2</v>
      </c>
    </row>
    <row r="326" spans="1:28" hidden="1" outlineLevel="1" x14ac:dyDescent="0.2">
      <c r="A326" s="40" t="s">
        <v>16</v>
      </c>
      <c r="B326" s="20" t="s">
        <v>145</v>
      </c>
      <c r="C326" s="15" t="s">
        <v>145</v>
      </c>
      <c r="D326" s="72">
        <v>835.8</v>
      </c>
      <c r="E326" s="73">
        <v>270.60000000000002</v>
      </c>
      <c r="F326" s="74"/>
      <c r="G326" s="75">
        <f t="shared" si="72"/>
        <v>0</v>
      </c>
      <c r="H326" s="74"/>
      <c r="I326" s="74"/>
      <c r="J326" s="75">
        <f t="shared" ref="J326:J337" si="74">SUM(K326+T326)</f>
        <v>0</v>
      </c>
      <c r="K326" s="74">
        <f>L326+M326+N326+O326+R326+S326</f>
        <v>0</v>
      </c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5">
        <f t="shared" si="68"/>
        <v>0</v>
      </c>
      <c r="AA326" s="74"/>
      <c r="AB326" s="74"/>
    </row>
    <row r="327" spans="1:28" hidden="1" outlineLevel="1" x14ac:dyDescent="0.2">
      <c r="A327" s="40" t="s">
        <v>15</v>
      </c>
      <c r="B327" s="20" t="s">
        <v>145</v>
      </c>
      <c r="C327" s="15" t="s">
        <v>145</v>
      </c>
      <c r="D327" s="72">
        <v>774.2</v>
      </c>
      <c r="E327" s="73">
        <v>224.2</v>
      </c>
      <c r="F327" s="74"/>
      <c r="G327" s="75">
        <f t="shared" si="72"/>
        <v>0</v>
      </c>
      <c r="H327" s="74"/>
      <c r="I327" s="74"/>
      <c r="J327" s="75">
        <f t="shared" si="74"/>
        <v>0</v>
      </c>
      <c r="K327" s="74">
        <f t="shared" ref="K327:K336" si="75">L327+M327+N327+O327+R327+S327</f>
        <v>0</v>
      </c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5">
        <f t="shared" si="68"/>
        <v>0</v>
      </c>
      <c r="AA327" s="74"/>
      <c r="AB327" s="74"/>
    </row>
    <row r="328" spans="1:28" hidden="1" outlineLevel="1" x14ac:dyDescent="0.2">
      <c r="A328" s="14" t="s">
        <v>234</v>
      </c>
      <c r="B328" s="20" t="s">
        <v>145</v>
      </c>
      <c r="C328" s="15" t="s">
        <v>145</v>
      </c>
      <c r="D328" s="72">
        <v>1764.2</v>
      </c>
      <c r="E328" s="73">
        <v>257.7</v>
      </c>
      <c r="F328" s="74"/>
      <c r="G328" s="75">
        <f t="shared" si="72"/>
        <v>0</v>
      </c>
      <c r="H328" s="74"/>
      <c r="I328" s="74"/>
      <c r="J328" s="75">
        <f t="shared" si="74"/>
        <v>0</v>
      </c>
      <c r="K328" s="74">
        <f t="shared" si="75"/>
        <v>0</v>
      </c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5">
        <f t="shared" si="68"/>
        <v>0</v>
      </c>
      <c r="AA328" s="74"/>
      <c r="AB328" s="74"/>
    </row>
    <row r="329" spans="1:28" hidden="1" outlineLevel="1" x14ac:dyDescent="0.2">
      <c r="A329" s="14" t="s">
        <v>235</v>
      </c>
      <c r="B329" s="20" t="s">
        <v>145</v>
      </c>
      <c r="C329" s="15" t="s">
        <v>145</v>
      </c>
      <c r="D329" s="72">
        <v>2455.6</v>
      </c>
      <c r="E329" s="73">
        <v>438.5</v>
      </c>
      <c r="F329" s="74"/>
      <c r="G329" s="75">
        <f t="shared" si="72"/>
        <v>0</v>
      </c>
      <c r="H329" s="74"/>
      <c r="I329" s="74"/>
      <c r="J329" s="75">
        <f t="shared" si="74"/>
        <v>0</v>
      </c>
      <c r="K329" s="74">
        <f t="shared" si="75"/>
        <v>0</v>
      </c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5">
        <f t="shared" ref="Z329:Z392" si="76">SUM(AA329:AB329)</f>
        <v>0</v>
      </c>
      <c r="AA329" s="74"/>
      <c r="AB329" s="74"/>
    </row>
    <row r="330" spans="1:28" hidden="1" outlineLevel="1" x14ac:dyDescent="0.2">
      <c r="A330" s="14" t="s">
        <v>184</v>
      </c>
      <c r="B330" s="20" t="s">
        <v>145</v>
      </c>
      <c r="C330" s="15" t="s">
        <v>145</v>
      </c>
      <c r="D330" s="72">
        <v>1244.2</v>
      </c>
      <c r="E330" s="73">
        <v>363.9</v>
      </c>
      <c r="F330" s="74"/>
      <c r="G330" s="75">
        <f t="shared" si="72"/>
        <v>0</v>
      </c>
      <c r="H330" s="74"/>
      <c r="I330" s="74"/>
      <c r="J330" s="75">
        <f t="shared" si="74"/>
        <v>0</v>
      </c>
      <c r="K330" s="74">
        <f t="shared" si="75"/>
        <v>0</v>
      </c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5">
        <f t="shared" si="76"/>
        <v>0</v>
      </c>
      <c r="AA330" s="74"/>
      <c r="AB330" s="74"/>
    </row>
    <row r="331" spans="1:28" hidden="1" outlineLevel="1" x14ac:dyDescent="0.2">
      <c r="A331" s="14" t="s">
        <v>185</v>
      </c>
      <c r="B331" s="20" t="s">
        <v>145</v>
      </c>
      <c r="C331" s="15" t="s">
        <v>145</v>
      </c>
      <c r="D331" s="72">
        <v>1081.5999999999999</v>
      </c>
      <c r="E331" s="73">
        <v>218.7</v>
      </c>
      <c r="F331" s="74"/>
      <c r="G331" s="75">
        <f t="shared" si="72"/>
        <v>0</v>
      </c>
      <c r="H331" s="74"/>
      <c r="I331" s="74"/>
      <c r="J331" s="75">
        <f t="shared" si="74"/>
        <v>0</v>
      </c>
      <c r="K331" s="74">
        <f t="shared" si="75"/>
        <v>0</v>
      </c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5">
        <f t="shared" si="76"/>
        <v>0</v>
      </c>
      <c r="AA331" s="74"/>
      <c r="AB331" s="74"/>
    </row>
    <row r="332" spans="1:28" hidden="1" outlineLevel="1" x14ac:dyDescent="0.2">
      <c r="A332" s="14" t="s">
        <v>236</v>
      </c>
      <c r="B332" s="20" t="s">
        <v>145</v>
      </c>
      <c r="C332" s="15" t="s">
        <v>145</v>
      </c>
      <c r="D332" s="72">
        <v>988.5</v>
      </c>
      <c r="E332" s="73">
        <v>270.7</v>
      </c>
      <c r="F332" s="74"/>
      <c r="G332" s="75">
        <f t="shared" si="72"/>
        <v>0</v>
      </c>
      <c r="H332" s="74"/>
      <c r="I332" s="74"/>
      <c r="J332" s="75">
        <f t="shared" si="74"/>
        <v>0</v>
      </c>
      <c r="K332" s="74">
        <f t="shared" si="75"/>
        <v>0</v>
      </c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5">
        <f t="shared" si="76"/>
        <v>0</v>
      </c>
      <c r="AA332" s="74"/>
      <c r="AB332" s="74"/>
    </row>
    <row r="333" spans="1:28" hidden="1" outlineLevel="1" x14ac:dyDescent="0.2">
      <c r="A333" s="14" t="s">
        <v>375</v>
      </c>
      <c r="B333" s="20" t="s">
        <v>145</v>
      </c>
      <c r="C333" s="15" t="s">
        <v>145</v>
      </c>
      <c r="D333" s="72"/>
      <c r="E333" s="73">
        <v>412.5</v>
      </c>
      <c r="F333" s="74"/>
      <c r="G333" s="75">
        <f t="shared" si="72"/>
        <v>0</v>
      </c>
      <c r="H333" s="74"/>
      <c r="I333" s="74"/>
      <c r="J333" s="75">
        <f t="shared" si="74"/>
        <v>0</v>
      </c>
      <c r="K333" s="74">
        <f t="shared" si="75"/>
        <v>0</v>
      </c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5">
        <f t="shared" si="76"/>
        <v>0</v>
      </c>
      <c r="AA333" s="74"/>
      <c r="AB333" s="74"/>
    </row>
    <row r="334" spans="1:28" hidden="1" outlineLevel="1" x14ac:dyDescent="0.2">
      <c r="A334" s="14" t="s">
        <v>159</v>
      </c>
      <c r="B334" s="20" t="s">
        <v>145</v>
      </c>
      <c r="C334" s="15" t="s">
        <v>145</v>
      </c>
      <c r="D334" s="72">
        <v>2266.8000000000002</v>
      </c>
      <c r="E334" s="73">
        <v>2455</v>
      </c>
      <c r="F334" s="74"/>
      <c r="G334" s="75">
        <f t="shared" si="72"/>
        <v>0</v>
      </c>
      <c r="H334" s="74"/>
      <c r="I334" s="74"/>
      <c r="J334" s="75">
        <f t="shared" si="74"/>
        <v>0</v>
      </c>
      <c r="K334" s="74">
        <f t="shared" si="75"/>
        <v>0</v>
      </c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5">
        <f t="shared" si="76"/>
        <v>0</v>
      </c>
      <c r="AA334" s="74"/>
      <c r="AB334" s="74"/>
    </row>
    <row r="335" spans="1:28" ht="25.5" hidden="1" outlineLevel="1" x14ac:dyDescent="0.2">
      <c r="A335" s="14" t="s">
        <v>240</v>
      </c>
      <c r="B335" s="20" t="s">
        <v>145</v>
      </c>
      <c r="C335" s="15" t="s">
        <v>145</v>
      </c>
      <c r="D335" s="72">
        <v>445.9</v>
      </c>
      <c r="E335" s="73">
        <v>812.6</v>
      </c>
      <c r="F335" s="74"/>
      <c r="G335" s="75">
        <f t="shared" si="72"/>
        <v>0</v>
      </c>
      <c r="H335" s="74"/>
      <c r="I335" s="74"/>
      <c r="J335" s="75">
        <f t="shared" si="74"/>
        <v>0</v>
      </c>
      <c r="K335" s="74">
        <f t="shared" si="75"/>
        <v>0</v>
      </c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5">
        <f t="shared" si="76"/>
        <v>0</v>
      </c>
      <c r="AA335" s="74"/>
      <c r="AB335" s="74"/>
    </row>
    <row r="336" spans="1:28" hidden="1" outlineLevel="1" x14ac:dyDescent="0.2">
      <c r="A336" s="14" t="s">
        <v>381</v>
      </c>
      <c r="B336" s="20" t="s">
        <v>145</v>
      </c>
      <c r="C336" s="15" t="s">
        <v>145</v>
      </c>
      <c r="D336" s="72"/>
      <c r="E336" s="73">
        <v>4757.3999999999996</v>
      </c>
      <c r="F336" s="74"/>
      <c r="G336" s="75">
        <f t="shared" si="72"/>
        <v>6202.2</v>
      </c>
      <c r="H336" s="74"/>
      <c r="I336" s="74">
        <v>6202.2</v>
      </c>
      <c r="J336" s="75">
        <f t="shared" si="74"/>
        <v>6202.2</v>
      </c>
      <c r="K336" s="74">
        <f t="shared" si="75"/>
        <v>0</v>
      </c>
      <c r="L336" s="74"/>
      <c r="M336" s="74"/>
      <c r="N336" s="74"/>
      <c r="O336" s="74"/>
      <c r="P336" s="74"/>
      <c r="Q336" s="74"/>
      <c r="R336" s="74"/>
      <c r="S336" s="74"/>
      <c r="T336" s="74">
        <v>6202.2</v>
      </c>
      <c r="U336" s="74"/>
      <c r="V336" s="74"/>
      <c r="W336" s="74"/>
      <c r="X336" s="74"/>
      <c r="Y336" s="74"/>
      <c r="Z336" s="75">
        <f t="shared" si="76"/>
        <v>6202.2</v>
      </c>
      <c r="AA336" s="74"/>
      <c r="AB336" s="74">
        <v>6202.2</v>
      </c>
    </row>
    <row r="337" spans="1:28" hidden="1" outlineLevel="1" x14ac:dyDescent="0.2">
      <c r="A337" s="40" t="s">
        <v>17</v>
      </c>
      <c r="B337" s="20" t="s">
        <v>145</v>
      </c>
      <c r="C337" s="15" t="s">
        <v>145</v>
      </c>
      <c r="D337" s="72">
        <v>8589.4</v>
      </c>
      <c r="E337" s="73">
        <v>9951.9</v>
      </c>
      <c r="F337" s="74"/>
      <c r="G337" s="75">
        <f t="shared" si="72"/>
        <v>2027.6</v>
      </c>
      <c r="H337" s="74">
        <v>2027.6</v>
      </c>
      <c r="I337" s="74"/>
      <c r="J337" s="75">
        <f t="shared" si="74"/>
        <v>2027.6</v>
      </c>
      <c r="K337" s="74">
        <v>2027.6</v>
      </c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5">
        <f t="shared" si="76"/>
        <v>2027.6</v>
      </c>
      <c r="AA337" s="74">
        <v>2027.6</v>
      </c>
      <c r="AB337" s="74"/>
    </row>
    <row r="338" spans="1:28" ht="38.25" hidden="1" collapsed="1" x14ac:dyDescent="0.2">
      <c r="A338" s="14" t="s">
        <v>380</v>
      </c>
      <c r="B338" s="20" t="s">
        <v>145</v>
      </c>
      <c r="C338" s="15" t="s">
        <v>145</v>
      </c>
      <c r="D338" s="73">
        <f t="shared" ref="D338:J338" si="77">SUM(D339+D340+D341+D342+D343)</f>
        <v>4004.7</v>
      </c>
      <c r="E338" s="73">
        <f t="shared" si="77"/>
        <v>3528</v>
      </c>
      <c r="F338" s="73">
        <f t="shared" si="77"/>
        <v>0</v>
      </c>
      <c r="G338" s="75">
        <f t="shared" si="72"/>
        <v>0</v>
      </c>
      <c r="H338" s="73">
        <f t="shared" si="77"/>
        <v>0</v>
      </c>
      <c r="I338" s="73">
        <f t="shared" si="77"/>
        <v>0</v>
      </c>
      <c r="J338" s="101">
        <f t="shared" si="77"/>
        <v>0</v>
      </c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5">
        <f t="shared" si="76"/>
        <v>0</v>
      </c>
      <c r="AA338" s="74"/>
      <c r="AB338" s="74"/>
    </row>
    <row r="339" spans="1:28" hidden="1" outlineLevel="1" x14ac:dyDescent="0.2">
      <c r="A339" s="14" t="s">
        <v>162</v>
      </c>
      <c r="B339" s="20" t="s">
        <v>145</v>
      </c>
      <c r="C339" s="15" t="s">
        <v>145</v>
      </c>
      <c r="D339" s="72">
        <v>155.9</v>
      </c>
      <c r="E339" s="73">
        <v>60</v>
      </c>
      <c r="F339" s="74"/>
      <c r="G339" s="75">
        <f t="shared" si="72"/>
        <v>0</v>
      </c>
      <c r="H339" s="74"/>
      <c r="I339" s="74"/>
      <c r="J339" s="75">
        <f>SUM(K339+T339)</f>
        <v>0</v>
      </c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5">
        <f t="shared" si="76"/>
        <v>0</v>
      </c>
      <c r="AA339" s="74"/>
      <c r="AB339" s="74"/>
    </row>
    <row r="340" spans="1:28" hidden="1" outlineLevel="1" x14ac:dyDescent="0.2">
      <c r="A340" s="14" t="s">
        <v>188</v>
      </c>
      <c r="B340" s="20" t="s">
        <v>145</v>
      </c>
      <c r="C340" s="15" t="s">
        <v>145</v>
      </c>
      <c r="D340" s="72"/>
      <c r="E340" s="73">
        <v>62.6</v>
      </c>
      <c r="F340" s="74"/>
      <c r="G340" s="75">
        <f t="shared" si="72"/>
        <v>0</v>
      </c>
      <c r="H340" s="74"/>
      <c r="I340" s="74"/>
      <c r="J340" s="75">
        <f>SUM(K340+T340)</f>
        <v>0</v>
      </c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5">
        <f t="shared" si="76"/>
        <v>0</v>
      </c>
      <c r="AA340" s="74"/>
      <c r="AB340" s="74"/>
    </row>
    <row r="341" spans="1:28" hidden="1" outlineLevel="1" x14ac:dyDescent="0.2">
      <c r="A341" s="14" t="s">
        <v>160</v>
      </c>
      <c r="B341" s="20" t="s">
        <v>145</v>
      </c>
      <c r="C341" s="15" t="s">
        <v>145</v>
      </c>
      <c r="D341" s="72">
        <v>100.8</v>
      </c>
      <c r="E341" s="73">
        <v>635</v>
      </c>
      <c r="F341" s="74"/>
      <c r="G341" s="75">
        <f t="shared" si="72"/>
        <v>0</v>
      </c>
      <c r="H341" s="74"/>
      <c r="I341" s="74"/>
      <c r="J341" s="75">
        <f>SUM(K341+T341)</f>
        <v>0</v>
      </c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5">
        <f t="shared" si="76"/>
        <v>0</v>
      </c>
      <c r="AA341" s="74"/>
      <c r="AB341" s="74"/>
    </row>
    <row r="342" spans="1:28" hidden="1" outlineLevel="1" x14ac:dyDescent="0.2">
      <c r="A342" s="14" t="s">
        <v>164</v>
      </c>
      <c r="B342" s="20" t="s">
        <v>145</v>
      </c>
      <c r="C342" s="15" t="s">
        <v>145</v>
      </c>
      <c r="D342" s="72">
        <v>793.4</v>
      </c>
      <c r="E342" s="73">
        <v>400</v>
      </c>
      <c r="F342" s="74"/>
      <c r="G342" s="75">
        <f t="shared" si="72"/>
        <v>0</v>
      </c>
      <c r="H342" s="74"/>
      <c r="I342" s="74"/>
      <c r="J342" s="75">
        <f>SUM(K342+T342)</f>
        <v>0</v>
      </c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5">
        <f t="shared" si="76"/>
        <v>0</v>
      </c>
      <c r="AA342" s="74"/>
      <c r="AB342" s="74"/>
    </row>
    <row r="343" spans="1:28" hidden="1" outlineLevel="1" x14ac:dyDescent="0.2">
      <c r="A343" s="14" t="s">
        <v>241</v>
      </c>
      <c r="B343" s="20" t="s">
        <v>145</v>
      </c>
      <c r="C343" s="15" t="s">
        <v>145</v>
      </c>
      <c r="D343" s="72">
        <v>2954.6</v>
      </c>
      <c r="E343" s="73">
        <v>2370.4</v>
      </c>
      <c r="F343" s="74"/>
      <c r="G343" s="75">
        <f t="shared" si="72"/>
        <v>0</v>
      </c>
      <c r="H343" s="74"/>
      <c r="I343" s="74"/>
      <c r="J343" s="75">
        <f>SUM(K343+T343)</f>
        <v>0</v>
      </c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5">
        <f t="shared" si="76"/>
        <v>0</v>
      </c>
      <c r="AA343" s="74"/>
      <c r="AB343" s="74"/>
    </row>
    <row r="344" spans="1:28" ht="34.5" hidden="1" customHeight="1" collapsed="1" x14ac:dyDescent="0.2">
      <c r="A344" s="40" t="s">
        <v>73</v>
      </c>
      <c r="B344" s="20" t="s">
        <v>145</v>
      </c>
      <c r="C344" s="15" t="s">
        <v>145</v>
      </c>
      <c r="D344" s="73">
        <f>SUM(D345+D346+D347+D348)</f>
        <v>1805.4</v>
      </c>
      <c r="E344" s="73">
        <f>SUM(E345+E346+E347+E348)</f>
        <v>1822</v>
      </c>
      <c r="F344" s="73">
        <f>SUM(F345+F346+F347)</f>
        <v>0</v>
      </c>
      <c r="G344" s="75">
        <f t="shared" si="72"/>
        <v>0</v>
      </c>
      <c r="H344" s="73">
        <f>SUM(H345+H346+H347)</f>
        <v>0</v>
      </c>
      <c r="I344" s="73">
        <f>SUM(I345+I346+I347)</f>
        <v>0</v>
      </c>
      <c r="J344" s="101">
        <f>SUM(J345+J346+J347)</f>
        <v>0</v>
      </c>
      <c r="K344" s="73">
        <f>SUM(K345+K346+K347)</f>
        <v>0</v>
      </c>
      <c r="L344" s="73"/>
      <c r="M344" s="73"/>
      <c r="N344" s="73"/>
      <c r="O344" s="73"/>
      <c r="P344" s="73"/>
      <c r="Q344" s="73"/>
      <c r="R344" s="73"/>
      <c r="S344" s="73"/>
      <c r="T344" s="73">
        <f>SUM(T345+T346+T347)</f>
        <v>0</v>
      </c>
      <c r="U344" s="73"/>
      <c r="V344" s="73"/>
      <c r="W344" s="73"/>
      <c r="X344" s="73"/>
      <c r="Y344" s="73"/>
      <c r="Z344" s="75">
        <f t="shared" si="76"/>
        <v>0</v>
      </c>
      <c r="AA344" s="74"/>
      <c r="AB344" s="74"/>
    </row>
    <row r="345" spans="1:28" hidden="1" outlineLevel="1" x14ac:dyDescent="0.2">
      <c r="A345" s="14" t="s">
        <v>242</v>
      </c>
      <c r="B345" s="20" t="s">
        <v>145</v>
      </c>
      <c r="C345" s="15" t="s">
        <v>145</v>
      </c>
      <c r="D345" s="72">
        <v>332</v>
      </c>
      <c r="E345" s="73">
        <v>272.7</v>
      </c>
      <c r="F345" s="74"/>
      <c r="G345" s="75">
        <f t="shared" si="72"/>
        <v>0</v>
      </c>
      <c r="H345" s="74"/>
      <c r="I345" s="74"/>
      <c r="J345" s="75">
        <f>SUM(K345+T345)</f>
        <v>0</v>
      </c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5">
        <f t="shared" si="76"/>
        <v>0</v>
      </c>
      <c r="AA345" s="74"/>
      <c r="AB345" s="74"/>
    </row>
    <row r="346" spans="1:28" hidden="1" outlineLevel="1" x14ac:dyDescent="0.2">
      <c r="A346" s="14" t="s">
        <v>243</v>
      </c>
      <c r="B346" s="20" t="s">
        <v>145</v>
      </c>
      <c r="C346" s="15" t="s">
        <v>145</v>
      </c>
      <c r="D346" s="72">
        <v>397.2</v>
      </c>
      <c r="E346" s="73">
        <v>277.10000000000002</v>
      </c>
      <c r="F346" s="74"/>
      <c r="G346" s="75">
        <f t="shared" si="72"/>
        <v>0</v>
      </c>
      <c r="H346" s="74"/>
      <c r="I346" s="74"/>
      <c r="J346" s="75">
        <f>SUM(K346+T346)</f>
        <v>0</v>
      </c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5">
        <f t="shared" si="76"/>
        <v>0</v>
      </c>
      <c r="AA346" s="74"/>
      <c r="AB346" s="74"/>
    </row>
    <row r="347" spans="1:28" hidden="1" outlineLevel="1" x14ac:dyDescent="0.2">
      <c r="A347" s="14" t="s">
        <v>244</v>
      </c>
      <c r="B347" s="20" t="s">
        <v>145</v>
      </c>
      <c r="C347" s="15" t="s">
        <v>145</v>
      </c>
      <c r="D347" s="72">
        <v>400</v>
      </c>
      <c r="E347" s="73">
        <v>600</v>
      </c>
      <c r="F347" s="74"/>
      <c r="G347" s="75">
        <f t="shared" si="72"/>
        <v>0</v>
      </c>
      <c r="H347" s="74"/>
      <c r="I347" s="74"/>
      <c r="J347" s="75">
        <f>SUM(K347+T347)</f>
        <v>0</v>
      </c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5">
        <f t="shared" si="76"/>
        <v>0</v>
      </c>
      <c r="AA347" s="74"/>
      <c r="AB347" s="74"/>
    </row>
    <row r="348" spans="1:28" ht="0.75" hidden="1" customHeight="1" outlineLevel="1" x14ac:dyDescent="0.2">
      <c r="A348" s="40" t="s">
        <v>158</v>
      </c>
      <c r="B348" s="20" t="s">
        <v>145</v>
      </c>
      <c r="C348" s="15" t="s">
        <v>145</v>
      </c>
      <c r="D348" s="72">
        <v>676.2</v>
      </c>
      <c r="E348" s="73">
        <v>672.2</v>
      </c>
      <c r="F348" s="74"/>
      <c r="G348" s="75">
        <f t="shared" si="72"/>
        <v>0</v>
      </c>
      <c r="H348" s="74"/>
      <c r="I348" s="74"/>
      <c r="J348" s="75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5">
        <f t="shared" si="76"/>
        <v>0</v>
      </c>
      <c r="AA348" s="74"/>
      <c r="AB348" s="74"/>
    </row>
    <row r="349" spans="1:28" ht="19.5" hidden="1" customHeight="1" outlineLevel="1" x14ac:dyDescent="0.2">
      <c r="A349" s="40"/>
      <c r="B349" s="20"/>
      <c r="C349" s="15"/>
      <c r="D349" s="72"/>
      <c r="E349" s="73"/>
      <c r="F349" s="74"/>
      <c r="G349" s="75"/>
      <c r="H349" s="74"/>
      <c r="I349" s="74"/>
      <c r="J349" s="75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5">
        <f t="shared" si="76"/>
        <v>0</v>
      </c>
      <c r="AA349" s="74"/>
      <c r="AB349" s="74"/>
    </row>
    <row r="350" spans="1:28" ht="27.75" hidden="1" customHeight="1" collapsed="1" x14ac:dyDescent="0.2">
      <c r="A350" s="14" t="s">
        <v>382</v>
      </c>
      <c r="B350" s="20" t="s">
        <v>145</v>
      </c>
      <c r="C350" s="15" t="s">
        <v>145</v>
      </c>
      <c r="D350" s="73">
        <f>SUM(D351+D352)</f>
        <v>28510.6</v>
      </c>
      <c r="E350" s="73">
        <f>SUM(E351+E352)</f>
        <v>33432.6</v>
      </c>
      <c r="F350" s="73">
        <f>SUM(F351+F352)</f>
        <v>0</v>
      </c>
      <c r="G350" s="75">
        <f t="shared" si="72"/>
        <v>26215.1</v>
      </c>
      <c r="H350" s="73">
        <f>SUM(H351+H352)</f>
        <v>26215.1</v>
      </c>
      <c r="I350" s="73">
        <f>SUM(I351+I352)</f>
        <v>0</v>
      </c>
      <c r="J350" s="101">
        <f>SUM(J351+J352)</f>
        <v>35886.199999999997</v>
      </c>
      <c r="K350" s="73">
        <f>SUM(K351+K352)</f>
        <v>35886.199999999997</v>
      </c>
      <c r="L350" s="73"/>
      <c r="M350" s="73"/>
      <c r="N350" s="73"/>
      <c r="O350" s="73"/>
      <c r="P350" s="73"/>
      <c r="Q350" s="73"/>
      <c r="R350" s="73"/>
      <c r="S350" s="73"/>
      <c r="T350" s="73">
        <f>SUM(T351+T352)</f>
        <v>0</v>
      </c>
      <c r="U350" s="73"/>
      <c r="V350" s="73"/>
      <c r="W350" s="73"/>
      <c r="X350" s="73"/>
      <c r="Y350" s="73"/>
      <c r="Z350" s="75">
        <f t="shared" si="76"/>
        <v>35186.199999999997</v>
      </c>
      <c r="AA350" s="73">
        <f>SUM(AA351+AA352)</f>
        <v>35186.199999999997</v>
      </c>
      <c r="AB350" s="73">
        <f>SUM(AB351+AB352)</f>
        <v>0</v>
      </c>
    </row>
    <row r="351" spans="1:28" ht="16.5" hidden="1" customHeight="1" x14ac:dyDescent="0.2">
      <c r="A351" s="14" t="s">
        <v>383</v>
      </c>
      <c r="B351" s="20" t="s">
        <v>145</v>
      </c>
      <c r="C351" s="20" t="s">
        <v>145</v>
      </c>
      <c r="D351" s="76">
        <v>22186.799999999999</v>
      </c>
      <c r="E351" s="73">
        <v>19549</v>
      </c>
      <c r="F351" s="74"/>
      <c r="G351" s="75">
        <f t="shared" si="72"/>
        <v>18647.599999999999</v>
      </c>
      <c r="H351" s="74">
        <v>18647.599999999999</v>
      </c>
      <c r="I351" s="74"/>
      <c r="J351" s="75">
        <f t="shared" ref="J351:J358" si="78">SUM(K351+T351)</f>
        <v>21468.799999999999</v>
      </c>
      <c r="K351" s="74">
        <v>21468.799999999999</v>
      </c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5">
        <f t="shared" si="76"/>
        <v>21168.799999999999</v>
      </c>
      <c r="AA351" s="74">
        <v>21168.799999999999</v>
      </c>
      <c r="AB351" s="74"/>
    </row>
    <row r="352" spans="1:28" ht="30.75" hidden="1" customHeight="1" x14ac:dyDescent="0.2">
      <c r="A352" s="14" t="s">
        <v>384</v>
      </c>
      <c r="B352" s="20" t="s">
        <v>145</v>
      </c>
      <c r="C352" s="20" t="s">
        <v>145</v>
      </c>
      <c r="D352" s="76">
        <v>6323.8</v>
      </c>
      <c r="E352" s="73">
        <v>13883.6</v>
      </c>
      <c r="F352" s="74"/>
      <c r="G352" s="75">
        <f t="shared" si="72"/>
        <v>7567.5</v>
      </c>
      <c r="H352" s="74">
        <v>7567.5</v>
      </c>
      <c r="I352" s="74"/>
      <c r="J352" s="75">
        <f t="shared" si="78"/>
        <v>14417.4</v>
      </c>
      <c r="K352" s="74">
        <v>14417.4</v>
      </c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5">
        <f t="shared" si="76"/>
        <v>14017.4</v>
      </c>
      <c r="AA352" s="74">
        <v>14017.4</v>
      </c>
      <c r="AB352" s="74"/>
    </row>
    <row r="353" spans="1:28" ht="51" hidden="1" customHeight="1" x14ac:dyDescent="0.2">
      <c r="A353" s="14" t="s">
        <v>385</v>
      </c>
      <c r="B353" s="20" t="s">
        <v>145</v>
      </c>
      <c r="C353" s="20" t="s">
        <v>145</v>
      </c>
      <c r="D353" s="76">
        <v>4</v>
      </c>
      <c r="E353" s="73">
        <f>SUM('[1]Деп. образ.(мероприятия)'!$Q$27)</f>
        <v>216</v>
      </c>
      <c r="F353" s="74"/>
      <c r="G353" s="75">
        <f t="shared" si="72"/>
        <v>0</v>
      </c>
      <c r="H353" s="74"/>
      <c r="I353" s="74"/>
      <c r="J353" s="75">
        <f t="shared" si="78"/>
        <v>1000</v>
      </c>
      <c r="K353" s="74">
        <v>1000</v>
      </c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5">
        <f t="shared" si="76"/>
        <v>250</v>
      </c>
      <c r="AA353" s="74">
        <v>250</v>
      </c>
      <c r="AB353" s="74"/>
    </row>
    <row r="354" spans="1:28" ht="25.5" hidden="1" x14ac:dyDescent="0.2">
      <c r="A354" s="45" t="s">
        <v>29</v>
      </c>
      <c r="B354" s="20"/>
      <c r="C354" s="20"/>
      <c r="D354" s="100">
        <f t="shared" ref="D354:I354" si="79">D355+D356</f>
        <v>0</v>
      </c>
      <c r="E354" s="100">
        <f t="shared" si="79"/>
        <v>294.60000000000002</v>
      </c>
      <c r="F354" s="100">
        <f t="shared" si="79"/>
        <v>0</v>
      </c>
      <c r="G354" s="75">
        <f t="shared" si="72"/>
        <v>0</v>
      </c>
      <c r="H354" s="100">
        <f t="shared" si="79"/>
        <v>0</v>
      </c>
      <c r="I354" s="100">
        <f t="shared" si="79"/>
        <v>0</v>
      </c>
      <c r="J354" s="82">
        <f t="shared" si="78"/>
        <v>1668.3999999999999</v>
      </c>
      <c r="K354" s="90">
        <f>K355+K356</f>
        <v>1668.3999999999999</v>
      </c>
      <c r="L354" s="90">
        <f t="shared" ref="L354:AB354" si="80">L355+L356</f>
        <v>1109</v>
      </c>
      <c r="M354" s="90">
        <f t="shared" si="80"/>
        <v>10</v>
      </c>
      <c r="N354" s="90">
        <f t="shared" si="80"/>
        <v>0</v>
      </c>
      <c r="O354" s="90">
        <f t="shared" si="80"/>
        <v>500.4</v>
      </c>
      <c r="P354" s="90"/>
      <c r="Q354" s="90"/>
      <c r="R354" s="90">
        <f t="shared" si="80"/>
        <v>49</v>
      </c>
      <c r="S354" s="90"/>
      <c r="T354" s="90">
        <f t="shared" si="80"/>
        <v>0</v>
      </c>
      <c r="U354" s="90"/>
      <c r="V354" s="90"/>
      <c r="W354" s="90"/>
      <c r="X354" s="90"/>
      <c r="Y354" s="90"/>
      <c r="Z354" s="75">
        <f t="shared" si="76"/>
        <v>809</v>
      </c>
      <c r="AA354" s="90">
        <f t="shared" si="80"/>
        <v>809</v>
      </c>
      <c r="AB354" s="90">
        <f t="shared" si="80"/>
        <v>0</v>
      </c>
    </row>
    <row r="355" spans="1:28" ht="22.5" hidden="1" customHeight="1" x14ac:dyDescent="0.2">
      <c r="A355" s="40" t="s">
        <v>33</v>
      </c>
      <c r="B355" s="42" t="s">
        <v>145</v>
      </c>
      <c r="C355" s="42" t="s">
        <v>145</v>
      </c>
      <c r="D355" s="76"/>
      <c r="E355" s="73">
        <v>294.60000000000002</v>
      </c>
      <c r="F355" s="74"/>
      <c r="G355" s="75">
        <f t="shared" si="72"/>
        <v>0</v>
      </c>
      <c r="H355" s="74"/>
      <c r="I355" s="74"/>
      <c r="J355" s="75">
        <f t="shared" si="78"/>
        <v>1007.1999999999999</v>
      </c>
      <c r="K355" s="74">
        <f>L355+M355+O355+R355</f>
        <v>1007.1999999999999</v>
      </c>
      <c r="L355" s="74">
        <v>502.2</v>
      </c>
      <c r="M355" s="74"/>
      <c r="N355" s="74"/>
      <c r="O355" s="74">
        <v>500.4</v>
      </c>
      <c r="P355" s="74"/>
      <c r="Q355" s="74"/>
      <c r="R355" s="74">
        <v>4.5999999999999996</v>
      </c>
      <c r="S355" s="74"/>
      <c r="T355" s="74"/>
      <c r="U355" s="74"/>
      <c r="V355" s="74"/>
      <c r="W355" s="74"/>
      <c r="X355" s="74"/>
      <c r="Y355" s="74"/>
      <c r="Z355" s="75">
        <f t="shared" si="76"/>
        <v>402.2</v>
      </c>
      <c r="AA355" s="74">
        <v>402.2</v>
      </c>
      <c r="AB355" s="74"/>
    </row>
    <row r="356" spans="1:28" ht="25.5" hidden="1" x14ac:dyDescent="0.2">
      <c r="A356" s="14" t="s">
        <v>384</v>
      </c>
      <c r="B356" s="42" t="s">
        <v>145</v>
      </c>
      <c r="C356" s="42" t="s">
        <v>145</v>
      </c>
      <c r="D356" s="76"/>
      <c r="E356" s="73"/>
      <c r="F356" s="74"/>
      <c r="G356" s="75">
        <f t="shared" si="72"/>
        <v>0</v>
      </c>
      <c r="H356" s="74"/>
      <c r="I356" s="74"/>
      <c r="J356" s="75">
        <f t="shared" si="78"/>
        <v>661.19999999999993</v>
      </c>
      <c r="K356" s="74">
        <f>L356+M356+O356+R356</f>
        <v>661.19999999999993</v>
      </c>
      <c r="L356" s="74">
        <v>606.79999999999995</v>
      </c>
      <c r="M356" s="74">
        <v>10</v>
      </c>
      <c r="N356" s="74"/>
      <c r="O356" s="74"/>
      <c r="P356" s="74"/>
      <c r="Q356" s="74"/>
      <c r="R356" s="74">
        <v>44.4</v>
      </c>
      <c r="S356" s="74"/>
      <c r="T356" s="74"/>
      <c r="U356" s="74"/>
      <c r="V356" s="74"/>
      <c r="W356" s="74"/>
      <c r="X356" s="74"/>
      <c r="Y356" s="74"/>
      <c r="Z356" s="75">
        <f t="shared" si="76"/>
        <v>406.8</v>
      </c>
      <c r="AA356" s="74">
        <v>406.8</v>
      </c>
      <c r="AB356" s="74"/>
    </row>
    <row r="357" spans="1:28" ht="25.5" hidden="1" x14ac:dyDescent="0.2">
      <c r="A357" s="40" t="s">
        <v>43</v>
      </c>
      <c r="B357" s="42" t="s">
        <v>145</v>
      </c>
      <c r="C357" s="42" t="s">
        <v>145</v>
      </c>
      <c r="D357" s="76">
        <v>95.4</v>
      </c>
      <c r="E357" s="73"/>
      <c r="F357" s="74"/>
      <c r="G357" s="75">
        <f t="shared" si="72"/>
        <v>0</v>
      </c>
      <c r="H357" s="74"/>
      <c r="I357" s="74"/>
      <c r="J357" s="75">
        <f t="shared" si="78"/>
        <v>0</v>
      </c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5">
        <f t="shared" si="76"/>
        <v>0</v>
      </c>
      <c r="AA357" s="74"/>
      <c r="AB357" s="74"/>
    </row>
    <row r="358" spans="1:28" ht="25.5" hidden="1" x14ac:dyDescent="0.2">
      <c r="A358" s="40" t="s">
        <v>66</v>
      </c>
      <c r="B358" s="42" t="s">
        <v>145</v>
      </c>
      <c r="C358" s="42" t="s">
        <v>145</v>
      </c>
      <c r="D358" s="76"/>
      <c r="E358" s="73"/>
      <c r="F358" s="74"/>
      <c r="G358" s="75">
        <f t="shared" si="72"/>
        <v>7113.1</v>
      </c>
      <c r="H358" s="74"/>
      <c r="I358" s="74">
        <v>7113.1</v>
      </c>
      <c r="J358" s="75">
        <f t="shared" si="78"/>
        <v>7113.1</v>
      </c>
      <c r="K358" s="74"/>
      <c r="L358" s="74"/>
      <c r="M358" s="74"/>
      <c r="N358" s="74"/>
      <c r="O358" s="74">
        <v>2027.6</v>
      </c>
      <c r="P358" s="74"/>
      <c r="Q358" s="74"/>
      <c r="R358" s="74"/>
      <c r="S358" s="74"/>
      <c r="T358" s="74">
        <v>7113.1</v>
      </c>
      <c r="U358" s="74"/>
      <c r="V358" s="74"/>
      <c r="W358" s="74"/>
      <c r="X358" s="74"/>
      <c r="Y358" s="74"/>
      <c r="Z358" s="75">
        <f t="shared" si="76"/>
        <v>7113.1</v>
      </c>
      <c r="AA358" s="74"/>
      <c r="AB358" s="74">
        <v>7113.1</v>
      </c>
    </row>
    <row r="359" spans="1:28" s="130" customFormat="1" ht="16.5" hidden="1" customHeight="1" x14ac:dyDescent="0.2">
      <c r="A359" s="127" t="s">
        <v>245</v>
      </c>
      <c r="B359" s="128" t="s">
        <v>192</v>
      </c>
      <c r="C359" s="128" t="s">
        <v>131</v>
      </c>
      <c r="D359" s="139">
        <f>SUM(D360+D404)</f>
        <v>115168.1</v>
      </c>
      <c r="E359" s="139">
        <f>SUM(E360)</f>
        <v>224175.2</v>
      </c>
      <c r="F359" s="139">
        <f t="shared" ref="F359:T359" si="81">SUM(F360)</f>
        <v>0</v>
      </c>
      <c r="G359" s="139">
        <f t="shared" si="81"/>
        <v>61072.2</v>
      </c>
      <c r="H359" s="139">
        <f t="shared" si="81"/>
        <v>60950.1</v>
      </c>
      <c r="I359" s="139">
        <f t="shared" si="81"/>
        <v>122.1</v>
      </c>
      <c r="J359" s="139">
        <f t="shared" si="81"/>
        <v>73428.299999999988</v>
      </c>
      <c r="K359" s="139">
        <f t="shared" si="81"/>
        <v>92258.7</v>
      </c>
      <c r="L359" s="139"/>
      <c r="M359" s="139"/>
      <c r="N359" s="139"/>
      <c r="O359" s="139"/>
      <c r="P359" s="139"/>
      <c r="Q359" s="139"/>
      <c r="R359" s="139"/>
      <c r="S359" s="139"/>
      <c r="T359" s="139">
        <f t="shared" si="81"/>
        <v>3334.2000000000003</v>
      </c>
      <c r="U359" s="139"/>
      <c r="V359" s="139"/>
      <c r="W359" s="139"/>
      <c r="X359" s="139"/>
      <c r="Y359" s="139"/>
      <c r="Z359" s="75">
        <f t="shared" si="76"/>
        <v>74679.3</v>
      </c>
      <c r="AA359" s="139">
        <f>SUM(AA360)</f>
        <v>71345.100000000006</v>
      </c>
      <c r="AB359" s="139">
        <f>SUM(AB360)</f>
        <v>3334.2000000000003</v>
      </c>
    </row>
    <row r="360" spans="1:28" ht="15" hidden="1" customHeight="1" x14ac:dyDescent="0.2">
      <c r="A360" s="12" t="s">
        <v>246</v>
      </c>
      <c r="B360" s="13" t="s">
        <v>192</v>
      </c>
      <c r="C360" s="13" t="s">
        <v>130</v>
      </c>
      <c r="D360" s="107">
        <f>SUM(D361+D366+D367+D368+D372+D375+D384+D388+D394+D397+D398+D399)</f>
        <v>115029.70000000001</v>
      </c>
      <c r="E360" s="107">
        <f>SUM(E361+E366+E367+E368+E372+E375+E384+E388+E394+E397+E398+E399)</f>
        <v>224175.2</v>
      </c>
      <c r="F360" s="107">
        <f>SUM(F361+F366+F367+F368+F372+F375+F384+F388+F394+F397+F398+F399)</f>
        <v>0</v>
      </c>
      <c r="G360" s="96">
        <f t="shared" si="72"/>
        <v>61072.2</v>
      </c>
      <c r="H360" s="107">
        <f>SUM(H361+H366+H367+H368+H372+H375+H384+H388+H394+H397+H398+H399)</f>
        <v>60950.1</v>
      </c>
      <c r="I360" s="107">
        <f>SUM(I361+I366+I367+I368+I372+I375+I384+I388+I394+I397+I398+I399)</f>
        <v>122.1</v>
      </c>
      <c r="J360" s="79">
        <f>SUM(J361+J366+J367+J368+J372+J375+J384+J388+J394+J397+J398+J399)</f>
        <v>73428.299999999988</v>
      </c>
      <c r="K360" s="107">
        <f t="shared" ref="K360:S360" si="82">SUM(K361+K366+K367+K368+K372+K375+K384+K388+K394+K397+K398+K399+K403)</f>
        <v>92258.7</v>
      </c>
      <c r="L360" s="107">
        <f t="shared" si="82"/>
        <v>1113.0999999999999</v>
      </c>
      <c r="M360" s="107">
        <f t="shared" si="82"/>
        <v>34.200000000000003</v>
      </c>
      <c r="N360" s="107">
        <f t="shared" si="82"/>
        <v>0</v>
      </c>
      <c r="O360" s="107">
        <f t="shared" si="82"/>
        <v>48</v>
      </c>
      <c r="P360" s="107">
        <f t="shared" si="82"/>
        <v>0</v>
      </c>
      <c r="Q360" s="107">
        <f t="shared" si="82"/>
        <v>0</v>
      </c>
      <c r="R360" s="107">
        <f t="shared" si="82"/>
        <v>306</v>
      </c>
      <c r="S360" s="107">
        <f t="shared" si="82"/>
        <v>0</v>
      </c>
      <c r="T360" s="107">
        <f>SUM(T361+T366+T367+T368+T372+T375+T384+T388+T394+T397+T398+T399+T403)</f>
        <v>3334.2000000000003</v>
      </c>
      <c r="U360" s="107"/>
      <c r="V360" s="107"/>
      <c r="W360" s="107"/>
      <c r="X360" s="107"/>
      <c r="Y360" s="107"/>
      <c r="Z360" s="75">
        <f t="shared" si="76"/>
        <v>74679.3</v>
      </c>
      <c r="AA360" s="107">
        <f>SUM(AA361+AA366+AA367+AA368+AA372+AA375+AA384+AA388+AA394+AA397+AA398+AA399+AA403)</f>
        <v>71345.100000000006</v>
      </c>
      <c r="AB360" s="107">
        <f>SUM(AB361+AB366+AB367+AB368+AB372+AB375+AB384+AB388+AB394+AB397+AB398+AB399+AB403)</f>
        <v>3334.2000000000003</v>
      </c>
    </row>
    <row r="361" spans="1:28" ht="29.25" hidden="1" customHeight="1" x14ac:dyDescent="0.2">
      <c r="A361" s="59" t="s">
        <v>111</v>
      </c>
      <c r="B361" s="13" t="s">
        <v>192</v>
      </c>
      <c r="C361" s="13" t="s">
        <v>130</v>
      </c>
      <c r="D361" s="107">
        <f>SUM(D362+D364+D365)</f>
        <v>55351</v>
      </c>
      <c r="E361" s="107">
        <f>SUM(E362+E364+E365)</f>
        <v>62383.200000000004</v>
      </c>
      <c r="F361" s="107">
        <f>SUM(F362+F364+F365)</f>
        <v>0</v>
      </c>
      <c r="G361" s="96">
        <f t="shared" si="72"/>
        <v>60601.5</v>
      </c>
      <c r="H361" s="107">
        <f>SUM(H362+H364+H365)</f>
        <v>60601.5</v>
      </c>
      <c r="I361" s="107">
        <f>SUM(IN362+I364+I365)</f>
        <v>0</v>
      </c>
      <c r="J361" s="79">
        <f>SUM(J362+J364+J365)</f>
        <v>68783.199999999997</v>
      </c>
      <c r="K361" s="107">
        <f>SUM(K362+K364+K365+K363)</f>
        <v>79917.2</v>
      </c>
      <c r="L361" s="107"/>
      <c r="M361" s="107"/>
      <c r="N361" s="107"/>
      <c r="O361" s="107"/>
      <c r="P361" s="107"/>
      <c r="Q361" s="107"/>
      <c r="R361" s="107"/>
      <c r="S361" s="107"/>
      <c r="T361" s="107">
        <f>SUM(T362+T364+T365)</f>
        <v>0</v>
      </c>
      <c r="U361" s="107"/>
      <c r="V361" s="107"/>
      <c r="W361" s="107"/>
      <c r="X361" s="107"/>
      <c r="Y361" s="107"/>
      <c r="Z361" s="75">
        <f t="shared" si="76"/>
        <v>66232</v>
      </c>
      <c r="AA361" s="107">
        <f>SUM(AA362+AA364+AA365)</f>
        <v>66232</v>
      </c>
      <c r="AB361" s="107">
        <f>SUM(AB362+AB364+AB365)</f>
        <v>0</v>
      </c>
    </row>
    <row r="362" spans="1:28" s="118" customFormat="1" ht="17.25" hidden="1" customHeight="1" x14ac:dyDescent="0.2">
      <c r="A362" s="14" t="s">
        <v>386</v>
      </c>
      <c r="B362" s="20" t="s">
        <v>192</v>
      </c>
      <c r="C362" s="20" t="s">
        <v>130</v>
      </c>
      <c r="D362" s="76">
        <v>22018.7</v>
      </c>
      <c r="E362" s="73">
        <v>22034</v>
      </c>
      <c r="F362" s="117"/>
      <c r="G362" s="117">
        <f t="shared" si="72"/>
        <v>21339.5</v>
      </c>
      <c r="H362" s="117">
        <v>21339.5</v>
      </c>
      <c r="I362" s="117"/>
      <c r="J362" s="75">
        <f t="shared" ref="J362:J405" si="83">SUM(K362+T362)</f>
        <v>23386.5</v>
      </c>
      <c r="K362" s="117">
        <v>23386.5</v>
      </c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75">
        <f t="shared" si="76"/>
        <v>22386.5</v>
      </c>
      <c r="AA362" s="117">
        <v>22386.5</v>
      </c>
      <c r="AB362" s="117"/>
    </row>
    <row r="363" spans="1:28" s="118" customFormat="1" ht="17.25" hidden="1" customHeight="1" x14ac:dyDescent="0.2">
      <c r="A363" s="40" t="s">
        <v>302</v>
      </c>
      <c r="B363" s="42" t="s">
        <v>192</v>
      </c>
      <c r="C363" s="42" t="s">
        <v>130</v>
      </c>
      <c r="D363" s="76"/>
      <c r="E363" s="73"/>
      <c r="F363" s="117"/>
      <c r="G363" s="117"/>
      <c r="H363" s="117"/>
      <c r="I363" s="117"/>
      <c r="J363" s="75">
        <f t="shared" si="83"/>
        <v>11134</v>
      </c>
      <c r="K363" s="117">
        <v>11134</v>
      </c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75">
        <f t="shared" si="76"/>
        <v>11134</v>
      </c>
      <c r="AA363" s="117">
        <v>11134</v>
      </c>
      <c r="AB363" s="117"/>
    </row>
    <row r="364" spans="1:28" ht="15" hidden="1" customHeight="1" x14ac:dyDescent="0.2">
      <c r="A364" s="40" t="s">
        <v>112</v>
      </c>
      <c r="B364" s="20" t="s">
        <v>192</v>
      </c>
      <c r="C364" s="20" t="s">
        <v>130</v>
      </c>
      <c r="D364" s="76">
        <v>14672.2</v>
      </c>
      <c r="E364" s="73">
        <v>18375.3</v>
      </c>
      <c r="F364" s="74"/>
      <c r="G364" s="75">
        <f t="shared" ref="G364:G405" si="84">SUM(I364+H364)</f>
        <v>17493.2</v>
      </c>
      <c r="H364" s="74">
        <v>17493.2</v>
      </c>
      <c r="I364" s="74"/>
      <c r="J364" s="75">
        <f t="shared" si="83"/>
        <v>20949.2</v>
      </c>
      <c r="K364" s="74">
        <v>20949.2</v>
      </c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5">
        <f t="shared" si="76"/>
        <v>19398</v>
      </c>
      <c r="AA364" s="74">
        <v>19398</v>
      </c>
      <c r="AB364" s="74"/>
    </row>
    <row r="365" spans="1:28" ht="15" hidden="1" customHeight="1" x14ac:dyDescent="0.2">
      <c r="A365" s="14" t="s">
        <v>387</v>
      </c>
      <c r="B365" s="20" t="s">
        <v>192</v>
      </c>
      <c r="C365" s="20" t="s">
        <v>130</v>
      </c>
      <c r="D365" s="76">
        <v>18660.099999999999</v>
      </c>
      <c r="E365" s="73">
        <v>21973.9</v>
      </c>
      <c r="F365" s="74"/>
      <c r="G365" s="75">
        <f t="shared" si="84"/>
        <v>21768.799999999999</v>
      </c>
      <c r="H365" s="74">
        <v>21768.799999999999</v>
      </c>
      <c r="I365" s="74"/>
      <c r="J365" s="75">
        <f t="shared" si="83"/>
        <v>24447.5</v>
      </c>
      <c r="K365" s="74">
        <v>24447.5</v>
      </c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5">
        <f t="shared" si="76"/>
        <v>24447.5</v>
      </c>
      <c r="AA365" s="74">
        <v>24447.5</v>
      </c>
      <c r="AB365" s="74"/>
    </row>
    <row r="366" spans="1:28" ht="25.5" hidden="1" x14ac:dyDescent="0.2">
      <c r="A366" s="40" t="s">
        <v>65</v>
      </c>
      <c r="B366" s="20" t="s">
        <v>192</v>
      </c>
      <c r="C366" s="20" t="s">
        <v>130</v>
      </c>
      <c r="D366" s="76">
        <v>130.5</v>
      </c>
      <c r="E366" s="73">
        <f>SUM('[2]субсидии книж.фонда'!$P$27)</f>
        <v>122.1</v>
      </c>
      <c r="F366" s="74"/>
      <c r="G366" s="75">
        <f t="shared" si="84"/>
        <v>122.1</v>
      </c>
      <c r="H366" s="74"/>
      <c r="I366" s="74">
        <v>122.1</v>
      </c>
      <c r="J366" s="75">
        <f t="shared" si="83"/>
        <v>129.9</v>
      </c>
      <c r="K366" s="74"/>
      <c r="L366" s="74"/>
      <c r="M366" s="74"/>
      <c r="N366" s="74"/>
      <c r="O366" s="74"/>
      <c r="P366" s="74"/>
      <c r="Q366" s="74"/>
      <c r="R366" s="74"/>
      <c r="S366" s="74"/>
      <c r="T366" s="74">
        <v>129.9</v>
      </c>
      <c r="U366" s="74"/>
      <c r="V366" s="74"/>
      <c r="W366" s="74"/>
      <c r="X366" s="74"/>
      <c r="Y366" s="74"/>
      <c r="Z366" s="75">
        <f t="shared" si="76"/>
        <v>129.9</v>
      </c>
      <c r="AA366" s="74"/>
      <c r="AB366" s="74">
        <v>129.9</v>
      </c>
    </row>
    <row r="367" spans="1:28" ht="38.25" hidden="1" x14ac:dyDescent="0.2">
      <c r="A367" s="14" t="s">
        <v>84</v>
      </c>
      <c r="B367" s="20" t="s">
        <v>192</v>
      </c>
      <c r="C367" s="20" t="s">
        <v>130</v>
      </c>
      <c r="D367" s="76"/>
      <c r="E367" s="73">
        <v>2253.9</v>
      </c>
      <c r="F367" s="73">
        <v>0</v>
      </c>
      <c r="G367" s="75">
        <v>0</v>
      </c>
      <c r="H367" s="73">
        <v>0</v>
      </c>
      <c r="I367" s="73">
        <v>0</v>
      </c>
      <c r="J367" s="101">
        <v>0</v>
      </c>
      <c r="K367" s="73">
        <v>0</v>
      </c>
      <c r="L367" s="73"/>
      <c r="M367" s="73"/>
      <c r="N367" s="73"/>
      <c r="O367" s="73"/>
      <c r="P367" s="73"/>
      <c r="Q367" s="73"/>
      <c r="R367" s="73"/>
      <c r="S367" s="73"/>
      <c r="T367" s="73">
        <v>0</v>
      </c>
      <c r="U367" s="73"/>
      <c r="V367" s="73"/>
      <c r="W367" s="73"/>
      <c r="X367" s="73"/>
      <c r="Y367" s="73"/>
      <c r="Z367" s="75">
        <f t="shared" si="76"/>
        <v>0</v>
      </c>
      <c r="AA367" s="74"/>
      <c r="AB367" s="74"/>
    </row>
    <row r="368" spans="1:28" ht="28.5" hidden="1" customHeight="1" x14ac:dyDescent="0.2">
      <c r="A368" s="14" t="s">
        <v>388</v>
      </c>
      <c r="B368" s="20" t="s">
        <v>192</v>
      </c>
      <c r="C368" s="20" t="s">
        <v>130</v>
      </c>
      <c r="D368" s="76"/>
      <c r="E368" s="73">
        <f>SUM(E369+E370+E371)</f>
        <v>222.39999999999998</v>
      </c>
      <c r="F368" s="73">
        <f>SUM(F369+F370+F371)</f>
        <v>0</v>
      </c>
      <c r="G368" s="75">
        <f t="shared" si="84"/>
        <v>348.6</v>
      </c>
      <c r="H368" s="73">
        <v>348.6</v>
      </c>
      <c r="I368" s="73">
        <f>SUM(I369+I370+I371)</f>
        <v>0</v>
      </c>
      <c r="J368" s="101">
        <f>SUM(J369+J370+J371)</f>
        <v>3013.9</v>
      </c>
      <c r="K368" s="73">
        <f>SUM(K369+K370+K371)</f>
        <v>275</v>
      </c>
      <c r="L368" s="73"/>
      <c r="M368" s="73"/>
      <c r="N368" s="73"/>
      <c r="O368" s="73"/>
      <c r="P368" s="73"/>
      <c r="Q368" s="73"/>
      <c r="R368" s="73"/>
      <c r="S368" s="73"/>
      <c r="T368" s="73">
        <f>SUM(T369+T370+T371)</f>
        <v>2738.9</v>
      </c>
      <c r="U368" s="73"/>
      <c r="V368" s="73"/>
      <c r="W368" s="73"/>
      <c r="X368" s="73"/>
      <c r="Y368" s="73"/>
      <c r="Z368" s="75">
        <f t="shared" si="76"/>
        <v>2738.9</v>
      </c>
      <c r="AA368" s="73">
        <f>SUM(AA369+AA370+AA371)</f>
        <v>0</v>
      </c>
      <c r="AB368" s="73">
        <f>SUM(AB369+AB370+AB371)</f>
        <v>2738.9</v>
      </c>
    </row>
    <row r="369" spans="1:28" ht="14.25" hidden="1" customHeight="1" outlineLevel="1" x14ac:dyDescent="0.2">
      <c r="A369" s="14" t="s">
        <v>197</v>
      </c>
      <c r="B369" s="20" t="s">
        <v>192</v>
      </c>
      <c r="C369" s="20" t="s">
        <v>130</v>
      </c>
      <c r="D369" s="76"/>
      <c r="E369" s="73"/>
      <c r="F369" s="74"/>
      <c r="G369" s="75">
        <f t="shared" si="84"/>
        <v>0</v>
      </c>
      <c r="H369" s="74"/>
      <c r="I369" s="74"/>
      <c r="J369" s="75">
        <f t="shared" si="83"/>
        <v>275</v>
      </c>
      <c r="K369" s="74">
        <v>275</v>
      </c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5">
        <f t="shared" si="76"/>
        <v>0</v>
      </c>
      <c r="AA369" s="74"/>
      <c r="AB369" s="74"/>
    </row>
    <row r="370" spans="1:28" ht="16.5" hidden="1" customHeight="1" outlineLevel="1" x14ac:dyDescent="0.2">
      <c r="A370" s="14" t="s">
        <v>164</v>
      </c>
      <c r="B370" s="20" t="s">
        <v>192</v>
      </c>
      <c r="C370" s="20" t="s">
        <v>130</v>
      </c>
      <c r="D370" s="76"/>
      <c r="E370" s="73">
        <v>73.7</v>
      </c>
      <c r="F370" s="74"/>
      <c r="G370" s="75">
        <f t="shared" si="84"/>
        <v>0</v>
      </c>
      <c r="H370" s="74"/>
      <c r="I370" s="74"/>
      <c r="J370" s="75">
        <f t="shared" si="83"/>
        <v>0</v>
      </c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5">
        <f t="shared" si="76"/>
        <v>0</v>
      </c>
      <c r="AA370" s="74"/>
      <c r="AB370" s="74"/>
    </row>
    <row r="371" spans="1:28" ht="15.75" hidden="1" customHeight="1" outlineLevel="1" x14ac:dyDescent="0.2">
      <c r="A371" s="14" t="s">
        <v>163</v>
      </c>
      <c r="B371" s="20" t="s">
        <v>192</v>
      </c>
      <c r="C371" s="20" t="s">
        <v>130</v>
      </c>
      <c r="D371" s="76"/>
      <c r="E371" s="73">
        <v>148.69999999999999</v>
      </c>
      <c r="F371" s="74"/>
      <c r="G371" s="75">
        <f t="shared" si="84"/>
        <v>0</v>
      </c>
      <c r="H371" s="74"/>
      <c r="I371" s="74"/>
      <c r="J371" s="75">
        <f t="shared" si="83"/>
        <v>2738.9</v>
      </c>
      <c r="K371" s="74"/>
      <c r="L371" s="74"/>
      <c r="M371" s="74"/>
      <c r="N371" s="74"/>
      <c r="O371" s="74"/>
      <c r="P371" s="74"/>
      <c r="Q371" s="74"/>
      <c r="R371" s="74"/>
      <c r="S371" s="74"/>
      <c r="T371" s="74">
        <v>2738.9</v>
      </c>
      <c r="U371" s="74"/>
      <c r="V371" s="74"/>
      <c r="W371" s="74"/>
      <c r="X371" s="74"/>
      <c r="Y371" s="74"/>
      <c r="Z371" s="75">
        <f t="shared" si="76"/>
        <v>2738.9</v>
      </c>
      <c r="AA371" s="74"/>
      <c r="AB371" s="74">
        <v>2738.9</v>
      </c>
    </row>
    <row r="372" spans="1:28" ht="25.5" hidden="1" x14ac:dyDescent="0.2">
      <c r="A372" s="14" t="s">
        <v>389</v>
      </c>
      <c r="B372" s="20" t="s">
        <v>192</v>
      </c>
      <c r="C372" s="20" t="s">
        <v>130</v>
      </c>
      <c r="D372" s="76"/>
      <c r="E372" s="73">
        <f>SUM(E373+E374)</f>
        <v>353</v>
      </c>
      <c r="F372" s="73">
        <f>SUM(F373+F374)</f>
        <v>0</v>
      </c>
      <c r="G372" s="75">
        <f t="shared" si="84"/>
        <v>0</v>
      </c>
      <c r="H372" s="73">
        <f>SUM(H373+H374)</f>
        <v>0</v>
      </c>
      <c r="I372" s="73">
        <f>SUM(I373+I374)</f>
        <v>0</v>
      </c>
      <c r="J372" s="101">
        <f>SUM(J373+J374)</f>
        <v>0</v>
      </c>
      <c r="K372" s="73">
        <f>SUM(K373+K374)</f>
        <v>0</v>
      </c>
      <c r="L372" s="73"/>
      <c r="M372" s="73"/>
      <c r="N372" s="73"/>
      <c r="O372" s="73"/>
      <c r="P372" s="73"/>
      <c r="Q372" s="73"/>
      <c r="R372" s="73"/>
      <c r="S372" s="73"/>
      <c r="T372" s="73">
        <v>275</v>
      </c>
      <c r="U372" s="73"/>
      <c r="V372" s="73"/>
      <c r="W372" s="73"/>
      <c r="X372" s="73"/>
      <c r="Y372" s="73"/>
      <c r="Z372" s="75">
        <f t="shared" si="76"/>
        <v>275</v>
      </c>
      <c r="AA372" s="74"/>
      <c r="AB372" s="74">
        <v>275</v>
      </c>
    </row>
    <row r="373" spans="1:28" ht="15" hidden="1" customHeight="1" outlineLevel="1" x14ac:dyDescent="0.2">
      <c r="A373" s="14" t="s">
        <v>197</v>
      </c>
      <c r="B373" s="20" t="s">
        <v>192</v>
      </c>
      <c r="C373" s="20" t="s">
        <v>130</v>
      </c>
      <c r="D373" s="76"/>
      <c r="E373" s="73"/>
      <c r="F373" s="74"/>
      <c r="G373" s="75">
        <f t="shared" si="84"/>
        <v>0</v>
      </c>
      <c r="H373" s="74"/>
      <c r="I373" s="74"/>
      <c r="J373" s="75">
        <f t="shared" si="83"/>
        <v>0</v>
      </c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5">
        <f t="shared" si="76"/>
        <v>0</v>
      </c>
      <c r="AA373" s="74"/>
      <c r="AB373" s="74"/>
    </row>
    <row r="374" spans="1:28" ht="15.75" hidden="1" customHeight="1" outlineLevel="1" x14ac:dyDescent="0.2">
      <c r="A374" s="14" t="s">
        <v>164</v>
      </c>
      <c r="B374" s="20" t="s">
        <v>192</v>
      </c>
      <c r="C374" s="20" t="s">
        <v>130</v>
      </c>
      <c r="D374" s="76"/>
      <c r="E374" s="73">
        <v>353</v>
      </c>
      <c r="F374" s="74"/>
      <c r="G374" s="75">
        <f t="shared" si="84"/>
        <v>0</v>
      </c>
      <c r="H374" s="74"/>
      <c r="I374" s="74"/>
      <c r="J374" s="75">
        <f t="shared" si="83"/>
        <v>0</v>
      </c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5">
        <f t="shared" si="76"/>
        <v>0</v>
      </c>
      <c r="AA374" s="74"/>
      <c r="AB374" s="74"/>
    </row>
    <row r="375" spans="1:28" ht="39.75" hidden="1" customHeight="1" collapsed="1" x14ac:dyDescent="0.2">
      <c r="A375" s="14" t="s">
        <v>390</v>
      </c>
      <c r="B375" s="20" t="s">
        <v>192</v>
      </c>
      <c r="C375" s="20" t="s">
        <v>130</v>
      </c>
      <c r="D375" s="73">
        <v>9338.9</v>
      </c>
      <c r="E375" s="73">
        <f>SUM(E376+E377+E378+E379+E380+E381+E382+E383)</f>
        <v>2278.4</v>
      </c>
      <c r="F375" s="73">
        <f>SUM(F376+F378+F379+F380+F381+F383)</f>
        <v>0</v>
      </c>
      <c r="G375" s="75">
        <f t="shared" si="84"/>
        <v>0</v>
      </c>
      <c r="H375" s="73">
        <f>SUM(H376+H378+H379+H380+H381+H383)</f>
        <v>0</v>
      </c>
      <c r="I375" s="73">
        <f>SUM(I376+I378+I379+I380+I381+I383)</f>
        <v>0</v>
      </c>
      <c r="J375" s="101">
        <f>SUM(J376+J378+J379+J380+J381+J383)</f>
        <v>0</v>
      </c>
      <c r="K375" s="73">
        <v>10565.2</v>
      </c>
      <c r="L375" s="73"/>
      <c r="M375" s="73"/>
      <c r="N375" s="73"/>
      <c r="O375" s="73"/>
      <c r="P375" s="73"/>
      <c r="Q375" s="73"/>
      <c r="R375" s="73"/>
      <c r="S375" s="73"/>
      <c r="T375" s="73">
        <f>SUM(T376+T378+T379+T380+T381+T383)</f>
        <v>0</v>
      </c>
      <c r="U375" s="73"/>
      <c r="V375" s="73"/>
      <c r="W375" s="73"/>
      <c r="X375" s="73"/>
      <c r="Y375" s="73"/>
      <c r="Z375" s="75">
        <f t="shared" si="76"/>
        <v>4000</v>
      </c>
      <c r="AA375" s="74">
        <v>4000</v>
      </c>
      <c r="AB375" s="74"/>
    </row>
    <row r="376" spans="1:28" hidden="1" outlineLevel="1" x14ac:dyDescent="0.2">
      <c r="A376" s="14" t="s">
        <v>157</v>
      </c>
      <c r="B376" s="20" t="s">
        <v>192</v>
      </c>
      <c r="C376" s="20" t="s">
        <v>130</v>
      </c>
      <c r="D376" s="76"/>
      <c r="E376" s="73">
        <v>950</v>
      </c>
      <c r="F376" s="74"/>
      <c r="G376" s="75">
        <f t="shared" si="84"/>
        <v>0</v>
      </c>
      <c r="H376" s="74"/>
      <c r="I376" s="74"/>
      <c r="J376" s="75">
        <f t="shared" si="83"/>
        <v>0</v>
      </c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5">
        <f t="shared" si="76"/>
        <v>0</v>
      </c>
      <c r="AA376" s="74"/>
      <c r="AB376" s="74"/>
    </row>
    <row r="377" spans="1:28" hidden="1" outlineLevel="1" x14ac:dyDescent="0.2">
      <c r="A377" s="14" t="s">
        <v>162</v>
      </c>
      <c r="B377" s="20" t="s">
        <v>192</v>
      </c>
      <c r="C377" s="20" t="s">
        <v>130</v>
      </c>
      <c r="D377" s="76"/>
      <c r="E377" s="73">
        <v>66</v>
      </c>
      <c r="F377" s="74"/>
      <c r="G377" s="75">
        <f t="shared" si="84"/>
        <v>0</v>
      </c>
      <c r="H377" s="74"/>
      <c r="I377" s="74"/>
      <c r="J377" s="75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5">
        <f t="shared" si="76"/>
        <v>0</v>
      </c>
      <c r="AA377" s="74"/>
      <c r="AB377" s="74"/>
    </row>
    <row r="378" spans="1:28" hidden="1" outlineLevel="1" x14ac:dyDescent="0.2">
      <c r="A378" s="14" t="s">
        <v>247</v>
      </c>
      <c r="B378" s="20" t="s">
        <v>192</v>
      </c>
      <c r="C378" s="20" t="s">
        <v>130</v>
      </c>
      <c r="D378" s="76"/>
      <c r="E378" s="73">
        <v>20</v>
      </c>
      <c r="F378" s="74"/>
      <c r="G378" s="75">
        <f t="shared" si="84"/>
        <v>0</v>
      </c>
      <c r="H378" s="74"/>
      <c r="I378" s="74"/>
      <c r="J378" s="75">
        <f t="shared" si="83"/>
        <v>0</v>
      </c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5">
        <f t="shared" si="76"/>
        <v>0</v>
      </c>
      <c r="AA378" s="74"/>
      <c r="AB378" s="74"/>
    </row>
    <row r="379" spans="1:28" hidden="1" outlineLevel="1" x14ac:dyDescent="0.2">
      <c r="A379" s="14" t="s">
        <v>188</v>
      </c>
      <c r="B379" s="20" t="s">
        <v>192</v>
      </c>
      <c r="C379" s="20" t="s">
        <v>130</v>
      </c>
      <c r="D379" s="76"/>
      <c r="E379" s="73">
        <v>49.8</v>
      </c>
      <c r="F379" s="74"/>
      <c r="G379" s="75">
        <f t="shared" si="84"/>
        <v>0</v>
      </c>
      <c r="H379" s="74"/>
      <c r="I379" s="74"/>
      <c r="J379" s="75">
        <f t="shared" si="83"/>
        <v>0</v>
      </c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5">
        <f t="shared" si="76"/>
        <v>0</v>
      </c>
      <c r="AA379" s="74"/>
      <c r="AB379" s="74"/>
    </row>
    <row r="380" spans="1:28" hidden="1" outlineLevel="1" x14ac:dyDescent="0.2">
      <c r="A380" s="14" t="s">
        <v>160</v>
      </c>
      <c r="B380" s="20" t="s">
        <v>192</v>
      </c>
      <c r="C380" s="20" t="s">
        <v>130</v>
      </c>
      <c r="D380" s="76"/>
      <c r="E380" s="73">
        <v>1108</v>
      </c>
      <c r="F380" s="74"/>
      <c r="G380" s="75">
        <f t="shared" si="84"/>
        <v>0</v>
      </c>
      <c r="H380" s="74"/>
      <c r="I380" s="74"/>
      <c r="J380" s="75">
        <f t="shared" si="83"/>
        <v>0</v>
      </c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5">
        <f t="shared" si="76"/>
        <v>0</v>
      </c>
      <c r="AA380" s="74"/>
      <c r="AB380" s="74"/>
    </row>
    <row r="381" spans="1:28" hidden="1" outlineLevel="1" x14ac:dyDescent="0.2">
      <c r="A381" s="14" t="s">
        <v>164</v>
      </c>
      <c r="B381" s="20" t="s">
        <v>192</v>
      </c>
      <c r="C381" s="20" t="s">
        <v>130</v>
      </c>
      <c r="D381" s="76"/>
      <c r="E381" s="73">
        <v>51.7</v>
      </c>
      <c r="F381" s="74"/>
      <c r="G381" s="75">
        <f t="shared" si="84"/>
        <v>0</v>
      </c>
      <c r="H381" s="74"/>
      <c r="I381" s="74"/>
      <c r="J381" s="75">
        <f t="shared" si="83"/>
        <v>0</v>
      </c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5">
        <f t="shared" si="76"/>
        <v>0</v>
      </c>
      <c r="AA381" s="74"/>
      <c r="AB381" s="74"/>
    </row>
    <row r="382" spans="1:28" hidden="1" outlineLevel="1" x14ac:dyDescent="0.2">
      <c r="A382" s="14" t="s">
        <v>189</v>
      </c>
      <c r="B382" s="20" t="s">
        <v>192</v>
      </c>
      <c r="C382" s="20" t="s">
        <v>130</v>
      </c>
      <c r="D382" s="76"/>
      <c r="E382" s="73">
        <v>23</v>
      </c>
      <c r="F382" s="74"/>
      <c r="G382" s="75">
        <f t="shared" si="84"/>
        <v>0</v>
      </c>
      <c r="H382" s="74"/>
      <c r="I382" s="74"/>
      <c r="J382" s="75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5">
        <f t="shared" si="76"/>
        <v>0</v>
      </c>
      <c r="AA382" s="74"/>
      <c r="AB382" s="74"/>
    </row>
    <row r="383" spans="1:28" hidden="1" outlineLevel="1" x14ac:dyDescent="0.2">
      <c r="A383" s="14" t="s">
        <v>103</v>
      </c>
      <c r="B383" s="20" t="s">
        <v>192</v>
      </c>
      <c r="C383" s="20" t="s">
        <v>130</v>
      </c>
      <c r="D383" s="76"/>
      <c r="E383" s="73">
        <v>9.9</v>
      </c>
      <c r="F383" s="74"/>
      <c r="G383" s="75">
        <f t="shared" si="84"/>
        <v>0</v>
      </c>
      <c r="H383" s="74"/>
      <c r="I383" s="74"/>
      <c r="J383" s="75">
        <f t="shared" si="83"/>
        <v>0</v>
      </c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5">
        <f t="shared" si="76"/>
        <v>0</v>
      </c>
      <c r="AA383" s="74"/>
      <c r="AB383" s="74"/>
    </row>
    <row r="384" spans="1:28" ht="38.25" hidden="1" collapsed="1" x14ac:dyDescent="0.2">
      <c r="A384" s="14" t="s">
        <v>392</v>
      </c>
      <c r="B384" s="20" t="s">
        <v>192</v>
      </c>
      <c r="C384" s="20" t="s">
        <v>130</v>
      </c>
      <c r="D384" s="76"/>
      <c r="E384" s="73">
        <f>SUM(E385+E386+E387)</f>
        <v>393</v>
      </c>
      <c r="F384" s="73">
        <f>SUM(F385+F386+F387)</f>
        <v>0</v>
      </c>
      <c r="G384" s="75">
        <f t="shared" si="84"/>
        <v>0</v>
      </c>
      <c r="H384" s="73">
        <f>SUM(H385+H386+H387)</f>
        <v>0</v>
      </c>
      <c r="I384" s="73">
        <f>SUM(I385+I386+I387)</f>
        <v>0</v>
      </c>
      <c r="J384" s="101">
        <f>SUM(J385+J386+J387)</f>
        <v>0</v>
      </c>
      <c r="K384" s="73">
        <f>SUM(K385+K386+K387)</f>
        <v>0</v>
      </c>
      <c r="L384" s="73"/>
      <c r="M384" s="73"/>
      <c r="N384" s="73"/>
      <c r="O384" s="73"/>
      <c r="P384" s="73"/>
      <c r="Q384" s="73"/>
      <c r="R384" s="73"/>
      <c r="S384" s="73"/>
      <c r="T384" s="73">
        <f>SUM(T385+T386+T387)</f>
        <v>0</v>
      </c>
      <c r="U384" s="73"/>
      <c r="V384" s="73"/>
      <c r="W384" s="73"/>
      <c r="X384" s="73"/>
      <c r="Y384" s="73"/>
      <c r="Z384" s="75">
        <f t="shared" si="76"/>
        <v>0</v>
      </c>
      <c r="AA384" s="74"/>
      <c r="AB384" s="74"/>
    </row>
    <row r="385" spans="1:28" hidden="1" outlineLevel="1" x14ac:dyDescent="0.2">
      <c r="A385" s="14" t="s">
        <v>197</v>
      </c>
      <c r="B385" s="20" t="s">
        <v>192</v>
      </c>
      <c r="C385" s="20" t="s">
        <v>130</v>
      </c>
      <c r="D385" s="76"/>
      <c r="E385" s="73"/>
      <c r="F385" s="74"/>
      <c r="G385" s="75">
        <f t="shared" si="84"/>
        <v>0</v>
      </c>
      <c r="H385" s="74"/>
      <c r="I385" s="74"/>
      <c r="J385" s="75">
        <f t="shared" si="83"/>
        <v>0</v>
      </c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5">
        <f t="shared" si="76"/>
        <v>0</v>
      </c>
      <c r="AA385" s="74"/>
      <c r="AB385" s="74"/>
    </row>
    <row r="386" spans="1:28" hidden="1" outlineLevel="1" x14ac:dyDescent="0.2">
      <c r="A386" s="14" t="s">
        <v>189</v>
      </c>
      <c r="B386" s="20" t="s">
        <v>192</v>
      </c>
      <c r="C386" s="20" t="s">
        <v>130</v>
      </c>
      <c r="D386" s="76"/>
      <c r="E386" s="73">
        <v>300</v>
      </c>
      <c r="F386" s="74"/>
      <c r="G386" s="75">
        <f t="shared" si="84"/>
        <v>0</v>
      </c>
      <c r="H386" s="74"/>
      <c r="I386" s="74"/>
      <c r="J386" s="75">
        <f t="shared" si="83"/>
        <v>0</v>
      </c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5">
        <f t="shared" si="76"/>
        <v>0</v>
      </c>
      <c r="AA386" s="74"/>
      <c r="AB386" s="74"/>
    </row>
    <row r="387" spans="1:28" hidden="1" outlineLevel="1" x14ac:dyDescent="0.2">
      <c r="A387" s="14" t="s">
        <v>164</v>
      </c>
      <c r="B387" s="20" t="s">
        <v>192</v>
      </c>
      <c r="C387" s="20" t="s">
        <v>130</v>
      </c>
      <c r="D387" s="76"/>
      <c r="E387" s="73">
        <v>93</v>
      </c>
      <c r="F387" s="74"/>
      <c r="G387" s="75">
        <f t="shared" si="84"/>
        <v>0</v>
      </c>
      <c r="H387" s="74"/>
      <c r="I387" s="74"/>
      <c r="J387" s="75">
        <f t="shared" si="83"/>
        <v>0</v>
      </c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5">
        <f t="shared" si="76"/>
        <v>0</v>
      </c>
      <c r="AA387" s="74"/>
      <c r="AB387" s="74"/>
    </row>
    <row r="388" spans="1:28" ht="38.25" hidden="1" collapsed="1" x14ac:dyDescent="0.2">
      <c r="A388" s="14" t="s">
        <v>393</v>
      </c>
      <c r="B388" s="20" t="s">
        <v>192</v>
      </c>
      <c r="C388" s="20" t="s">
        <v>130</v>
      </c>
      <c r="D388" s="76"/>
      <c r="E388" s="73">
        <f>SUM(E389+E390+E391+E392+E393)</f>
        <v>943.1</v>
      </c>
      <c r="F388" s="73">
        <f>SUM(F389+F390+F391+F392+F393)</f>
        <v>0</v>
      </c>
      <c r="G388" s="75">
        <f t="shared" si="84"/>
        <v>0</v>
      </c>
      <c r="H388" s="73">
        <f>SUM(H389+H390+H391+H392+H393)</f>
        <v>0</v>
      </c>
      <c r="I388" s="73">
        <f>SUM(I389+I390+I391+I392+I393)</f>
        <v>0</v>
      </c>
      <c r="J388" s="101">
        <f>SUM(J389+J390+J391+J392+J393)</f>
        <v>0</v>
      </c>
      <c r="K388" s="73">
        <f>SUM(K389+K390+K391+K392+K393)</f>
        <v>0</v>
      </c>
      <c r="L388" s="73"/>
      <c r="M388" s="73"/>
      <c r="N388" s="73"/>
      <c r="O388" s="73"/>
      <c r="P388" s="73"/>
      <c r="Q388" s="73"/>
      <c r="R388" s="73"/>
      <c r="S388" s="73"/>
      <c r="T388" s="73">
        <f>SUM(T389+T390+T391+T392+T393)</f>
        <v>0</v>
      </c>
      <c r="U388" s="73"/>
      <c r="V388" s="73"/>
      <c r="W388" s="73"/>
      <c r="X388" s="73"/>
      <c r="Y388" s="73"/>
      <c r="Z388" s="75">
        <f t="shared" si="76"/>
        <v>0</v>
      </c>
      <c r="AA388" s="74"/>
      <c r="AB388" s="74"/>
    </row>
    <row r="389" spans="1:28" hidden="1" outlineLevel="1" x14ac:dyDescent="0.2">
      <c r="A389" s="14" t="s">
        <v>247</v>
      </c>
      <c r="B389" s="20" t="s">
        <v>192</v>
      </c>
      <c r="C389" s="20" t="s">
        <v>130</v>
      </c>
      <c r="D389" s="76"/>
      <c r="E389" s="73">
        <v>356.7</v>
      </c>
      <c r="F389" s="74"/>
      <c r="G389" s="75">
        <f t="shared" si="84"/>
        <v>0</v>
      </c>
      <c r="H389" s="74"/>
      <c r="I389" s="74"/>
      <c r="J389" s="75">
        <f t="shared" si="83"/>
        <v>0</v>
      </c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5">
        <f t="shared" si="76"/>
        <v>0</v>
      </c>
      <c r="AA389" s="74"/>
      <c r="AB389" s="74"/>
    </row>
    <row r="390" spans="1:28" hidden="1" outlineLevel="1" x14ac:dyDescent="0.2">
      <c r="A390" s="14" t="s">
        <v>188</v>
      </c>
      <c r="B390" s="20" t="s">
        <v>192</v>
      </c>
      <c r="C390" s="20" t="s">
        <v>130</v>
      </c>
      <c r="D390" s="76"/>
      <c r="E390" s="73">
        <v>120</v>
      </c>
      <c r="F390" s="74"/>
      <c r="G390" s="75">
        <f t="shared" si="84"/>
        <v>0</v>
      </c>
      <c r="H390" s="74"/>
      <c r="I390" s="74"/>
      <c r="J390" s="75">
        <f t="shared" si="83"/>
        <v>0</v>
      </c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5">
        <f t="shared" si="76"/>
        <v>0</v>
      </c>
      <c r="AA390" s="74"/>
      <c r="AB390" s="74"/>
    </row>
    <row r="391" spans="1:28" hidden="1" outlineLevel="1" x14ac:dyDescent="0.2">
      <c r="A391" s="14" t="s">
        <v>160</v>
      </c>
      <c r="B391" s="20" t="s">
        <v>192</v>
      </c>
      <c r="C391" s="20" t="s">
        <v>130</v>
      </c>
      <c r="D391" s="76"/>
      <c r="E391" s="73">
        <v>222.4</v>
      </c>
      <c r="F391" s="74"/>
      <c r="G391" s="75">
        <f t="shared" si="84"/>
        <v>0</v>
      </c>
      <c r="H391" s="74"/>
      <c r="I391" s="74"/>
      <c r="J391" s="75">
        <f t="shared" si="83"/>
        <v>0</v>
      </c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5">
        <f t="shared" si="76"/>
        <v>0</v>
      </c>
      <c r="AA391" s="74"/>
      <c r="AB391" s="74"/>
    </row>
    <row r="392" spans="1:28" hidden="1" outlineLevel="1" x14ac:dyDescent="0.2">
      <c r="A392" s="14" t="s">
        <v>164</v>
      </c>
      <c r="B392" s="20" t="s">
        <v>192</v>
      </c>
      <c r="C392" s="20" t="s">
        <v>130</v>
      </c>
      <c r="D392" s="76"/>
      <c r="E392" s="73">
        <v>144</v>
      </c>
      <c r="F392" s="74"/>
      <c r="G392" s="75">
        <f t="shared" si="84"/>
        <v>0</v>
      </c>
      <c r="H392" s="74"/>
      <c r="I392" s="74"/>
      <c r="J392" s="75">
        <f t="shared" si="83"/>
        <v>0</v>
      </c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5">
        <f t="shared" si="76"/>
        <v>0</v>
      </c>
      <c r="AA392" s="74"/>
      <c r="AB392" s="74"/>
    </row>
    <row r="393" spans="1:28" hidden="1" outlineLevel="1" x14ac:dyDescent="0.2">
      <c r="A393" s="14" t="s">
        <v>189</v>
      </c>
      <c r="B393" s="20" t="s">
        <v>192</v>
      </c>
      <c r="C393" s="20" t="s">
        <v>130</v>
      </c>
      <c r="D393" s="76"/>
      <c r="E393" s="73">
        <v>100</v>
      </c>
      <c r="F393" s="74"/>
      <c r="G393" s="75">
        <f t="shared" si="84"/>
        <v>0</v>
      </c>
      <c r="H393" s="74"/>
      <c r="I393" s="74"/>
      <c r="J393" s="75">
        <f t="shared" si="83"/>
        <v>0</v>
      </c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5">
        <f t="shared" ref="Z393:Z456" si="85">SUM(AA393:AB393)</f>
        <v>0</v>
      </c>
      <c r="AA393" s="74"/>
      <c r="AB393" s="74"/>
    </row>
    <row r="394" spans="1:28" ht="25.5" hidden="1" collapsed="1" x14ac:dyDescent="0.2">
      <c r="A394" s="14" t="s">
        <v>394</v>
      </c>
      <c r="B394" s="20" t="s">
        <v>192</v>
      </c>
      <c r="C394" s="20" t="s">
        <v>130</v>
      </c>
      <c r="D394" s="76"/>
      <c r="E394" s="73">
        <f>SUM(E395+E396)</f>
        <v>439.3</v>
      </c>
      <c r="F394" s="73">
        <f>SUM(F396)</f>
        <v>0</v>
      </c>
      <c r="G394" s="75">
        <f t="shared" si="84"/>
        <v>0</v>
      </c>
      <c r="H394" s="73">
        <f>SUM(H396)</f>
        <v>0</v>
      </c>
      <c r="I394" s="73">
        <f>SUM(I396)</f>
        <v>0</v>
      </c>
      <c r="J394" s="101">
        <f>SUM(J396)</f>
        <v>0</v>
      </c>
      <c r="K394" s="73">
        <f>SUM(K396)</f>
        <v>0</v>
      </c>
      <c r="L394" s="73"/>
      <c r="M394" s="73"/>
      <c r="N394" s="73"/>
      <c r="O394" s="73"/>
      <c r="P394" s="73"/>
      <c r="Q394" s="73"/>
      <c r="R394" s="73"/>
      <c r="S394" s="73"/>
      <c r="T394" s="73">
        <f>SUM(T396)</f>
        <v>0</v>
      </c>
      <c r="U394" s="73"/>
      <c r="V394" s="73"/>
      <c r="W394" s="73"/>
      <c r="X394" s="73"/>
      <c r="Y394" s="73"/>
      <c r="Z394" s="75">
        <f t="shared" si="85"/>
        <v>0</v>
      </c>
      <c r="AA394" s="74"/>
      <c r="AB394" s="74"/>
    </row>
    <row r="395" spans="1:28" hidden="1" outlineLevel="1" x14ac:dyDescent="0.2">
      <c r="A395" s="14" t="s">
        <v>157</v>
      </c>
      <c r="B395" s="20" t="s">
        <v>192</v>
      </c>
      <c r="C395" s="20" t="s">
        <v>130</v>
      </c>
      <c r="D395" s="76"/>
      <c r="E395" s="73">
        <v>139.30000000000001</v>
      </c>
      <c r="F395" s="73"/>
      <c r="G395" s="75"/>
      <c r="H395" s="73"/>
      <c r="I395" s="73"/>
      <c r="J395" s="101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5">
        <f t="shared" si="85"/>
        <v>0</v>
      </c>
      <c r="AA395" s="74"/>
      <c r="AB395" s="74"/>
    </row>
    <row r="396" spans="1:28" hidden="1" outlineLevel="1" x14ac:dyDescent="0.2">
      <c r="A396" s="14" t="s">
        <v>160</v>
      </c>
      <c r="B396" s="20" t="s">
        <v>192</v>
      </c>
      <c r="C396" s="20" t="s">
        <v>130</v>
      </c>
      <c r="D396" s="76"/>
      <c r="E396" s="73">
        <v>300</v>
      </c>
      <c r="F396" s="74"/>
      <c r="G396" s="75">
        <f t="shared" si="84"/>
        <v>0</v>
      </c>
      <c r="H396" s="74"/>
      <c r="I396" s="74"/>
      <c r="J396" s="75">
        <f t="shared" si="83"/>
        <v>0</v>
      </c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5">
        <f t="shared" si="85"/>
        <v>0</v>
      </c>
      <c r="AA396" s="74"/>
      <c r="AB396" s="74"/>
    </row>
    <row r="397" spans="1:28" ht="38.25" hidden="1" collapsed="1" x14ac:dyDescent="0.2">
      <c r="A397" s="14" t="s">
        <v>395</v>
      </c>
      <c r="B397" s="20" t="s">
        <v>192</v>
      </c>
      <c r="C397" s="20" t="s">
        <v>130</v>
      </c>
      <c r="D397" s="76">
        <v>50209.3</v>
      </c>
      <c r="E397" s="73">
        <v>63032.800000000003</v>
      </c>
      <c r="F397" s="74"/>
      <c r="G397" s="75">
        <f t="shared" si="84"/>
        <v>0</v>
      </c>
      <c r="H397" s="74"/>
      <c r="I397" s="74"/>
      <c r="J397" s="75">
        <f t="shared" si="83"/>
        <v>0</v>
      </c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5">
        <f t="shared" si="85"/>
        <v>0</v>
      </c>
      <c r="AA397" s="74"/>
      <c r="AB397" s="74"/>
    </row>
    <row r="398" spans="1:28" ht="38.25" hidden="1" x14ac:dyDescent="0.2">
      <c r="A398" s="14" t="s">
        <v>396</v>
      </c>
      <c r="B398" s="20" t="s">
        <v>192</v>
      </c>
      <c r="C398" s="20" t="s">
        <v>130</v>
      </c>
      <c r="D398" s="76"/>
      <c r="E398" s="76">
        <v>91073.7</v>
      </c>
      <c r="F398" s="74"/>
      <c r="G398" s="75">
        <f t="shared" si="84"/>
        <v>0</v>
      </c>
      <c r="H398" s="74"/>
      <c r="I398" s="74"/>
      <c r="J398" s="75">
        <f t="shared" si="83"/>
        <v>0</v>
      </c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5">
        <f t="shared" si="85"/>
        <v>0</v>
      </c>
      <c r="AA398" s="74"/>
      <c r="AB398" s="74"/>
    </row>
    <row r="399" spans="1:28" s="48" customFormat="1" hidden="1" x14ac:dyDescent="0.2">
      <c r="A399" s="45" t="s">
        <v>30</v>
      </c>
      <c r="B399" s="46"/>
      <c r="C399" s="46"/>
      <c r="D399" s="100">
        <f>D400+D401+D402</f>
        <v>0</v>
      </c>
      <c r="E399" s="100">
        <v>680.3</v>
      </c>
      <c r="F399" s="100">
        <f t="shared" ref="F399:AB399" si="86">F400+F401+F402</f>
        <v>0</v>
      </c>
      <c r="G399" s="75">
        <f t="shared" si="84"/>
        <v>0</v>
      </c>
      <c r="H399" s="100">
        <f t="shared" si="86"/>
        <v>0</v>
      </c>
      <c r="I399" s="100">
        <f t="shared" si="86"/>
        <v>0</v>
      </c>
      <c r="J399" s="75">
        <f t="shared" si="83"/>
        <v>1501.3</v>
      </c>
      <c r="K399" s="100">
        <f t="shared" si="86"/>
        <v>1501.3</v>
      </c>
      <c r="L399" s="100">
        <f t="shared" si="86"/>
        <v>1113.0999999999999</v>
      </c>
      <c r="M399" s="100">
        <f t="shared" si="86"/>
        <v>34.200000000000003</v>
      </c>
      <c r="N399" s="100">
        <f t="shared" si="86"/>
        <v>0</v>
      </c>
      <c r="O399" s="100">
        <f t="shared" si="86"/>
        <v>48</v>
      </c>
      <c r="P399" s="100"/>
      <c r="Q399" s="100"/>
      <c r="R399" s="100">
        <f t="shared" si="86"/>
        <v>306</v>
      </c>
      <c r="S399" s="100">
        <f t="shared" si="86"/>
        <v>0</v>
      </c>
      <c r="T399" s="100">
        <f t="shared" si="86"/>
        <v>0</v>
      </c>
      <c r="U399" s="100"/>
      <c r="V399" s="100"/>
      <c r="W399" s="100"/>
      <c r="X399" s="100"/>
      <c r="Y399" s="100"/>
      <c r="Z399" s="75">
        <f t="shared" si="85"/>
        <v>1113.0999999999999</v>
      </c>
      <c r="AA399" s="100">
        <f t="shared" si="86"/>
        <v>1113.0999999999999</v>
      </c>
      <c r="AB399" s="100">
        <f t="shared" si="86"/>
        <v>0</v>
      </c>
    </row>
    <row r="400" spans="1:28" hidden="1" x14ac:dyDescent="0.2">
      <c r="A400" s="40" t="s">
        <v>35</v>
      </c>
      <c r="B400" s="42" t="s">
        <v>192</v>
      </c>
      <c r="C400" s="42" t="s">
        <v>130</v>
      </c>
      <c r="D400" s="76"/>
      <c r="E400" s="76"/>
      <c r="F400" s="74"/>
      <c r="G400" s="75">
        <f t="shared" si="84"/>
        <v>0</v>
      </c>
      <c r="H400" s="74"/>
      <c r="I400" s="74"/>
      <c r="J400" s="75">
        <f t="shared" si="83"/>
        <v>310</v>
      </c>
      <c r="K400" s="74">
        <f>L400+M400+N400+O400+R400+S400</f>
        <v>310</v>
      </c>
      <c r="L400" s="74">
        <v>310</v>
      </c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5">
        <f t="shared" si="85"/>
        <v>310</v>
      </c>
      <c r="AA400" s="74">
        <v>310</v>
      </c>
      <c r="AB400" s="74"/>
    </row>
    <row r="401" spans="1:28" hidden="1" x14ac:dyDescent="0.2">
      <c r="A401" s="14" t="s">
        <v>164</v>
      </c>
      <c r="B401" s="42" t="s">
        <v>192</v>
      </c>
      <c r="C401" s="42" t="s">
        <v>130</v>
      </c>
      <c r="D401" s="76"/>
      <c r="E401" s="76"/>
      <c r="F401" s="74"/>
      <c r="G401" s="75">
        <f t="shared" si="84"/>
        <v>0</v>
      </c>
      <c r="H401" s="74"/>
      <c r="I401" s="74"/>
      <c r="J401" s="75">
        <f t="shared" si="83"/>
        <v>421.3</v>
      </c>
      <c r="K401" s="74">
        <f>L401+M401+N401+O401+R401+S401</f>
        <v>421.3</v>
      </c>
      <c r="L401" s="74">
        <v>400.1</v>
      </c>
      <c r="M401" s="74">
        <v>21.2</v>
      </c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5">
        <f t="shared" si="85"/>
        <v>400.1</v>
      </c>
      <c r="AA401" s="74">
        <v>400.1</v>
      </c>
      <c r="AB401" s="74"/>
    </row>
    <row r="402" spans="1:28" hidden="1" x14ac:dyDescent="0.2">
      <c r="A402" s="14" t="s">
        <v>189</v>
      </c>
      <c r="B402" s="42" t="s">
        <v>192</v>
      </c>
      <c r="C402" s="42" t="s">
        <v>130</v>
      </c>
      <c r="D402" s="76"/>
      <c r="E402" s="76"/>
      <c r="F402" s="74"/>
      <c r="G402" s="75">
        <f t="shared" si="84"/>
        <v>0</v>
      </c>
      <c r="H402" s="74"/>
      <c r="I402" s="74"/>
      <c r="J402" s="75">
        <f t="shared" si="83"/>
        <v>770</v>
      </c>
      <c r="K402" s="74">
        <f>L402+M402+N402+O402+R402+S402</f>
        <v>770</v>
      </c>
      <c r="L402" s="74">
        <v>403</v>
      </c>
      <c r="M402" s="74">
        <v>13</v>
      </c>
      <c r="N402" s="74"/>
      <c r="O402" s="74">
        <v>48</v>
      </c>
      <c r="P402" s="74"/>
      <c r="Q402" s="74"/>
      <c r="R402" s="74">
        <v>306</v>
      </c>
      <c r="S402" s="74"/>
      <c r="T402" s="74"/>
      <c r="U402" s="74"/>
      <c r="V402" s="74"/>
      <c r="W402" s="74"/>
      <c r="X402" s="74"/>
      <c r="Y402" s="74"/>
      <c r="Z402" s="75">
        <f t="shared" si="85"/>
        <v>403</v>
      </c>
      <c r="AA402" s="74">
        <v>403</v>
      </c>
      <c r="AB402" s="74"/>
    </row>
    <row r="403" spans="1:28" ht="51" hidden="1" x14ac:dyDescent="0.2">
      <c r="A403" s="14" t="s">
        <v>46</v>
      </c>
      <c r="B403" s="42" t="s">
        <v>192</v>
      </c>
      <c r="C403" s="42" t="s">
        <v>130</v>
      </c>
      <c r="D403" s="76"/>
      <c r="E403" s="76"/>
      <c r="F403" s="74"/>
      <c r="G403" s="75"/>
      <c r="H403" s="74"/>
      <c r="I403" s="74"/>
      <c r="J403" s="75">
        <f t="shared" si="83"/>
        <v>190.4</v>
      </c>
      <c r="K403" s="74"/>
      <c r="L403" s="74"/>
      <c r="M403" s="74"/>
      <c r="N403" s="74"/>
      <c r="O403" s="74"/>
      <c r="P403" s="74"/>
      <c r="Q403" s="74"/>
      <c r="R403" s="74"/>
      <c r="S403" s="74"/>
      <c r="T403" s="74">
        <v>190.4</v>
      </c>
      <c r="U403" s="74"/>
      <c r="V403" s="74"/>
      <c r="W403" s="74"/>
      <c r="X403" s="74"/>
      <c r="Y403" s="74"/>
      <c r="Z403" s="75">
        <f t="shared" si="85"/>
        <v>190.4</v>
      </c>
      <c r="AA403" s="74"/>
      <c r="AB403" s="74">
        <v>190.4</v>
      </c>
    </row>
    <row r="404" spans="1:28" s="58" customFormat="1" hidden="1" x14ac:dyDescent="0.2">
      <c r="A404" s="59" t="s">
        <v>51</v>
      </c>
      <c r="B404" s="61" t="s">
        <v>192</v>
      </c>
      <c r="C404" s="61" t="s">
        <v>132</v>
      </c>
      <c r="D404" s="94">
        <f>D405</f>
        <v>138.4</v>
      </c>
      <c r="E404" s="94"/>
      <c r="F404" s="95"/>
      <c r="G404" s="75">
        <f t="shared" si="84"/>
        <v>0</v>
      </c>
      <c r="H404" s="95"/>
      <c r="I404" s="95"/>
      <c r="J404" s="75">
        <f t="shared" si="83"/>
        <v>0</v>
      </c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75">
        <f t="shared" si="85"/>
        <v>0</v>
      </c>
      <c r="AA404" s="95"/>
      <c r="AB404" s="95"/>
    </row>
    <row r="405" spans="1:28" hidden="1" x14ac:dyDescent="0.2">
      <c r="A405" s="40" t="s">
        <v>52</v>
      </c>
      <c r="B405" s="42" t="s">
        <v>192</v>
      </c>
      <c r="C405" s="42" t="s">
        <v>132</v>
      </c>
      <c r="D405" s="76">
        <v>138.4</v>
      </c>
      <c r="E405" s="76"/>
      <c r="F405" s="74"/>
      <c r="G405" s="75">
        <f t="shared" si="84"/>
        <v>0</v>
      </c>
      <c r="H405" s="74"/>
      <c r="I405" s="74"/>
      <c r="J405" s="75">
        <f t="shared" si="83"/>
        <v>0</v>
      </c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5">
        <f t="shared" si="85"/>
        <v>0</v>
      </c>
      <c r="AA405" s="74"/>
      <c r="AB405" s="74"/>
    </row>
    <row r="406" spans="1:28" s="135" customFormat="1" ht="18.75" customHeight="1" x14ac:dyDescent="0.2">
      <c r="A406" s="132" t="s">
        <v>248</v>
      </c>
      <c r="B406" s="141" t="s">
        <v>168</v>
      </c>
      <c r="C406" s="141" t="s">
        <v>131</v>
      </c>
      <c r="D406" s="142">
        <f t="shared" ref="D406:T406" si="87">SUM(D407+D423+D431+D438)</f>
        <v>631213.4</v>
      </c>
      <c r="E406" s="142">
        <f t="shared" si="87"/>
        <v>543542.10000000009</v>
      </c>
      <c r="F406" s="142">
        <f t="shared" si="87"/>
        <v>0</v>
      </c>
      <c r="G406" s="142">
        <f t="shared" si="87"/>
        <v>578455.69999999995</v>
      </c>
      <c r="H406" s="142">
        <f t="shared" si="87"/>
        <v>488459.89999999997</v>
      </c>
      <c r="I406" s="142">
        <f t="shared" si="87"/>
        <v>89995.8</v>
      </c>
      <c r="J406" s="142">
        <f t="shared" si="87"/>
        <v>317316.40000000002</v>
      </c>
      <c r="K406" s="142">
        <f t="shared" si="87"/>
        <v>109169.4</v>
      </c>
      <c r="L406" s="142" t="e">
        <f t="shared" si="87"/>
        <v>#REF!</v>
      </c>
      <c r="M406" s="142" t="e">
        <f t="shared" si="87"/>
        <v>#REF!</v>
      </c>
      <c r="N406" s="142" t="e">
        <f t="shared" si="87"/>
        <v>#REF!</v>
      </c>
      <c r="O406" s="142" t="e">
        <f t="shared" si="87"/>
        <v>#REF!</v>
      </c>
      <c r="P406" s="142" t="e">
        <f t="shared" si="87"/>
        <v>#REF!</v>
      </c>
      <c r="Q406" s="142" t="e">
        <f t="shared" si="87"/>
        <v>#REF!</v>
      </c>
      <c r="R406" s="142" t="e">
        <f t="shared" si="87"/>
        <v>#REF!</v>
      </c>
      <c r="S406" s="142" t="e">
        <f t="shared" si="87"/>
        <v>#REF!</v>
      </c>
      <c r="T406" s="142">
        <f t="shared" si="87"/>
        <v>208147</v>
      </c>
      <c r="U406" s="142"/>
      <c r="V406" s="142"/>
      <c r="W406" s="142"/>
      <c r="X406" s="142"/>
      <c r="Y406" s="142"/>
      <c r="Z406" s="96">
        <f t="shared" si="85"/>
        <v>286951.5</v>
      </c>
      <c r="AA406" s="142">
        <f>SUM(AA407+AA423+AA431+AA438)</f>
        <v>78804.5</v>
      </c>
      <c r="AB406" s="142">
        <f>SUM(AB407+AB423+AB431+AB438)</f>
        <v>208147</v>
      </c>
    </row>
    <row r="407" spans="1:28" ht="18.75" customHeight="1" x14ac:dyDescent="0.2">
      <c r="A407" s="12" t="s">
        <v>249</v>
      </c>
      <c r="B407" s="21" t="s">
        <v>168</v>
      </c>
      <c r="C407" s="21" t="s">
        <v>130</v>
      </c>
      <c r="D407" s="107">
        <f t="shared" ref="D407:K407" si="88">SUM(D408+D412+D414+D415+D419+D413)</f>
        <v>554910.1</v>
      </c>
      <c r="E407" s="107">
        <f t="shared" si="88"/>
        <v>393776.50000000006</v>
      </c>
      <c r="F407" s="107">
        <f t="shared" si="88"/>
        <v>0</v>
      </c>
      <c r="G407" s="79">
        <f t="shared" si="88"/>
        <v>429325.99999999994</v>
      </c>
      <c r="H407" s="107">
        <f t="shared" si="88"/>
        <v>429325.99999999994</v>
      </c>
      <c r="I407" s="107">
        <f t="shared" si="88"/>
        <v>0</v>
      </c>
      <c r="J407" s="79">
        <f t="shared" si="88"/>
        <v>215203.1</v>
      </c>
      <c r="K407" s="107">
        <f t="shared" si="88"/>
        <v>102800.5</v>
      </c>
      <c r="L407" s="107" t="e">
        <f>SUM(L408+L412+L414+L415+#REF!+L419+L413)</f>
        <v>#REF!</v>
      </c>
      <c r="M407" s="107" t="e">
        <f>SUM(M408+M412+M414+M415+#REF!+M419+M413)</f>
        <v>#REF!</v>
      </c>
      <c r="N407" s="107" t="e">
        <f>SUM(N408+N412+N414+N415+#REF!+N419+N413)</f>
        <v>#REF!</v>
      </c>
      <c r="O407" s="107" t="e">
        <f>SUM(O408+O412+O414+O415+#REF!+O419+O413)</f>
        <v>#REF!</v>
      </c>
      <c r="P407" s="107" t="e">
        <f>SUM(P408+P412+P414+P415+#REF!+P419+P413)</f>
        <v>#REF!</v>
      </c>
      <c r="Q407" s="107" t="e">
        <f>SUM(Q408+Q412+Q414+Q415+#REF!+Q419+Q413)</f>
        <v>#REF!</v>
      </c>
      <c r="R407" s="107" t="e">
        <f>SUM(R408+R412+R414+R415+#REF!+R419+R413)</f>
        <v>#REF!</v>
      </c>
      <c r="S407" s="107" t="e">
        <f>SUM(S408+S412+S414+S415+#REF!+S419+S413)</f>
        <v>#REF!</v>
      </c>
      <c r="T407" s="107">
        <f>SUM(T408+T412+T414+T415+T419+T413)</f>
        <v>112402.59999999999</v>
      </c>
      <c r="U407" s="107"/>
      <c r="V407" s="107"/>
      <c r="W407" s="107"/>
      <c r="X407" s="107"/>
      <c r="Y407" s="107"/>
      <c r="Z407" s="96">
        <f t="shared" si="85"/>
        <v>184960.8</v>
      </c>
      <c r="AA407" s="107">
        <f>SUM(AA408+AA412+AA414+AA415+AA419+AA413)</f>
        <v>72558.2</v>
      </c>
      <c r="AB407" s="107">
        <f>SUM(AB408+AB412+AB414+AB415+AB419+AB413)</f>
        <v>112402.6</v>
      </c>
    </row>
    <row r="408" spans="1:28" ht="28.5" customHeight="1" x14ac:dyDescent="0.2">
      <c r="A408" s="59" t="s">
        <v>487</v>
      </c>
      <c r="B408" s="61" t="s">
        <v>168</v>
      </c>
      <c r="C408" s="61" t="s">
        <v>130</v>
      </c>
      <c r="D408" s="107">
        <f t="shared" ref="D408:I408" si="89">SUM(D409+D410)</f>
        <v>554910.1</v>
      </c>
      <c r="E408" s="107">
        <f t="shared" si="89"/>
        <v>384910.10000000003</v>
      </c>
      <c r="F408" s="107">
        <f t="shared" si="89"/>
        <v>0</v>
      </c>
      <c r="G408" s="79">
        <f t="shared" si="89"/>
        <v>415111.39999999997</v>
      </c>
      <c r="H408" s="107">
        <f t="shared" si="89"/>
        <v>415111.39999999997</v>
      </c>
      <c r="I408" s="107">
        <f t="shared" si="89"/>
        <v>0</v>
      </c>
      <c r="J408" s="79">
        <f>SUM(J409+J410+J411)</f>
        <v>188818.6</v>
      </c>
      <c r="K408" s="107">
        <f>SUM(K409+K410+K411)</f>
        <v>76416</v>
      </c>
      <c r="L408" s="107"/>
      <c r="M408" s="107"/>
      <c r="N408" s="107">
        <f>N409+N410</f>
        <v>0</v>
      </c>
      <c r="O408" s="107"/>
      <c r="P408" s="107"/>
      <c r="Q408" s="107"/>
      <c r="R408" s="107"/>
      <c r="S408" s="107"/>
      <c r="T408" s="107">
        <f>SUM(T409+T410+T411)</f>
        <v>112402.59999999999</v>
      </c>
      <c r="U408" s="107"/>
      <c r="V408" s="107"/>
      <c r="W408" s="107"/>
      <c r="X408" s="107"/>
      <c r="Y408" s="107"/>
      <c r="Z408" s="96">
        <f t="shared" si="85"/>
        <v>164558</v>
      </c>
      <c r="AA408" s="107">
        <f>SUM(AA409+AA410+AA411)</f>
        <v>68816</v>
      </c>
      <c r="AB408" s="107">
        <f>SUM(AB409+AB410+AB411)</f>
        <v>95742</v>
      </c>
    </row>
    <row r="409" spans="1:28" ht="16.5" customHeight="1" x14ac:dyDescent="0.2">
      <c r="A409" s="14" t="s">
        <v>457</v>
      </c>
      <c r="B409" s="20" t="s">
        <v>168</v>
      </c>
      <c r="C409" s="20" t="s">
        <v>130</v>
      </c>
      <c r="D409" s="76">
        <v>496797</v>
      </c>
      <c r="E409" s="73">
        <v>342135.2</v>
      </c>
      <c r="F409" s="74"/>
      <c r="G409" s="75">
        <f t="shared" ref="G409:G418" si="90">SUM(I409+H409)</f>
        <v>368037.3</v>
      </c>
      <c r="H409" s="74">
        <v>368037.3</v>
      </c>
      <c r="I409" s="74"/>
      <c r="J409" s="75">
        <f>SUM(K409+T409)</f>
        <v>139917.1</v>
      </c>
      <c r="K409" s="74">
        <v>55213.1</v>
      </c>
      <c r="L409" s="74"/>
      <c r="M409" s="74"/>
      <c r="N409" s="74"/>
      <c r="O409" s="74"/>
      <c r="P409" s="74"/>
      <c r="Q409" s="74"/>
      <c r="R409" s="74"/>
      <c r="S409" s="74"/>
      <c r="T409" s="124">
        <v>84704</v>
      </c>
      <c r="U409" s="74"/>
      <c r="V409" s="74"/>
      <c r="W409" s="74"/>
      <c r="X409" s="74"/>
      <c r="Y409" s="74"/>
      <c r="Z409" s="75">
        <f t="shared" si="85"/>
        <v>125514.29999999999</v>
      </c>
      <c r="AA409" s="74">
        <v>50213.1</v>
      </c>
      <c r="AB409" s="124">
        <v>75301.2</v>
      </c>
    </row>
    <row r="410" spans="1:28" ht="16.5" customHeight="1" x14ac:dyDescent="0.2">
      <c r="A410" s="14" t="s">
        <v>458</v>
      </c>
      <c r="B410" s="20" t="s">
        <v>168</v>
      </c>
      <c r="C410" s="20" t="s">
        <v>130</v>
      </c>
      <c r="D410" s="76">
        <v>58113.1</v>
      </c>
      <c r="E410" s="73">
        <v>42774.9</v>
      </c>
      <c r="F410" s="74"/>
      <c r="G410" s="75">
        <f t="shared" si="90"/>
        <v>47074.1</v>
      </c>
      <c r="H410" s="74">
        <v>47074.1</v>
      </c>
      <c r="I410" s="74"/>
      <c r="J410" s="75">
        <f t="shared" ref="J410:J418" si="91">SUM(K410+T410)</f>
        <v>25849.200000000001</v>
      </c>
      <c r="K410" s="74">
        <v>8691.5</v>
      </c>
      <c r="L410" s="74"/>
      <c r="M410" s="74"/>
      <c r="N410" s="74"/>
      <c r="O410" s="74"/>
      <c r="P410" s="74"/>
      <c r="Q410" s="74"/>
      <c r="R410" s="74"/>
      <c r="S410" s="74"/>
      <c r="T410" s="125">
        <v>17157.7</v>
      </c>
      <c r="U410" s="74"/>
      <c r="V410" s="74"/>
      <c r="W410" s="74"/>
      <c r="X410" s="74"/>
      <c r="Y410" s="74"/>
      <c r="Z410" s="75">
        <f t="shared" si="85"/>
        <v>22068.1</v>
      </c>
      <c r="AA410" s="74">
        <v>8091.5</v>
      </c>
      <c r="AB410" s="125">
        <v>13976.6</v>
      </c>
    </row>
    <row r="411" spans="1:28" ht="16.5" customHeight="1" x14ac:dyDescent="0.2">
      <c r="A411" s="40" t="s">
        <v>100</v>
      </c>
      <c r="B411" s="42" t="s">
        <v>168</v>
      </c>
      <c r="C411" s="42" t="s">
        <v>130</v>
      </c>
      <c r="D411" s="76"/>
      <c r="E411" s="73"/>
      <c r="F411" s="74"/>
      <c r="G411" s="75"/>
      <c r="H411" s="74"/>
      <c r="I411" s="74"/>
      <c r="J411" s="75">
        <f t="shared" si="91"/>
        <v>23052.3</v>
      </c>
      <c r="K411" s="74">
        <v>12511.4</v>
      </c>
      <c r="L411" s="74"/>
      <c r="M411" s="74"/>
      <c r="N411" s="74"/>
      <c r="O411" s="74"/>
      <c r="P411" s="74"/>
      <c r="Q411" s="74"/>
      <c r="R411" s="74"/>
      <c r="S411" s="74"/>
      <c r="T411" s="125">
        <v>10540.9</v>
      </c>
      <c r="U411" s="74"/>
      <c r="V411" s="74"/>
      <c r="W411" s="74"/>
      <c r="X411" s="74"/>
      <c r="Y411" s="74"/>
      <c r="Z411" s="75">
        <f t="shared" si="85"/>
        <v>16975.599999999999</v>
      </c>
      <c r="AA411" s="74">
        <v>10511.4</v>
      </c>
      <c r="AB411" s="125">
        <v>6464.2</v>
      </c>
    </row>
    <row r="412" spans="1:28" ht="27.75" customHeight="1" x14ac:dyDescent="0.2">
      <c r="A412" s="14" t="s">
        <v>398</v>
      </c>
      <c r="B412" s="20" t="s">
        <v>168</v>
      </c>
      <c r="C412" s="20" t="s">
        <v>130</v>
      </c>
      <c r="D412" s="76"/>
      <c r="E412" s="73">
        <v>2052</v>
      </c>
      <c r="F412" s="74"/>
      <c r="G412" s="75">
        <f t="shared" si="90"/>
        <v>3414.6</v>
      </c>
      <c r="H412" s="74">
        <v>3414.6</v>
      </c>
      <c r="I412" s="74"/>
      <c r="J412" s="75">
        <f t="shared" si="91"/>
        <v>3414.6</v>
      </c>
      <c r="K412" s="74">
        <v>3414.6</v>
      </c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5">
        <f t="shared" si="85"/>
        <v>500</v>
      </c>
      <c r="AA412" s="74">
        <v>500</v>
      </c>
      <c r="AB412" s="74"/>
    </row>
    <row r="413" spans="1:28" ht="44.25" hidden="1" customHeight="1" x14ac:dyDescent="0.2">
      <c r="A413" s="14" t="s">
        <v>86</v>
      </c>
      <c r="B413" s="20" t="s">
        <v>168</v>
      </c>
      <c r="C413" s="20" t="s">
        <v>130</v>
      </c>
      <c r="D413" s="76"/>
      <c r="E413" s="73"/>
      <c r="F413" s="74"/>
      <c r="G413" s="75"/>
      <c r="H413" s="74"/>
      <c r="I413" s="74"/>
      <c r="J413" s="75">
        <f t="shared" si="91"/>
        <v>48</v>
      </c>
      <c r="K413" s="74">
        <v>48</v>
      </c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5">
        <f t="shared" si="85"/>
        <v>0</v>
      </c>
      <c r="AA413" s="74"/>
      <c r="AB413" s="74"/>
    </row>
    <row r="414" spans="1:28" ht="24.75" customHeight="1" x14ac:dyDescent="0.2">
      <c r="A414" s="14" t="s">
        <v>399</v>
      </c>
      <c r="B414" s="20" t="s">
        <v>168</v>
      </c>
      <c r="C414" s="20" t="s">
        <v>130</v>
      </c>
      <c r="D414" s="76"/>
      <c r="E414" s="73">
        <v>911.4</v>
      </c>
      <c r="F414" s="74"/>
      <c r="G414" s="75">
        <f t="shared" si="90"/>
        <v>1185.9000000000001</v>
      </c>
      <c r="H414" s="74">
        <v>1185.9000000000001</v>
      </c>
      <c r="I414" s="74"/>
      <c r="J414" s="75">
        <f t="shared" si="91"/>
        <v>1167.9000000000001</v>
      </c>
      <c r="K414" s="74">
        <v>1167.9000000000001</v>
      </c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5">
        <f t="shared" si="85"/>
        <v>500</v>
      </c>
      <c r="AA414" s="74">
        <v>500</v>
      </c>
      <c r="AB414" s="74"/>
    </row>
    <row r="415" spans="1:28" ht="38.25" x14ac:dyDescent="0.2">
      <c r="A415" s="59" t="s">
        <v>0</v>
      </c>
      <c r="B415" s="61" t="s">
        <v>168</v>
      </c>
      <c r="C415" s="61" t="s">
        <v>130</v>
      </c>
      <c r="D415" s="107">
        <f t="shared" ref="D415:I415" si="92">SUM(D416+D417)</f>
        <v>0</v>
      </c>
      <c r="E415" s="107">
        <f t="shared" si="92"/>
        <v>5903</v>
      </c>
      <c r="F415" s="107">
        <f t="shared" si="92"/>
        <v>0</v>
      </c>
      <c r="G415" s="79">
        <f>SUM(G416+G417+G418)</f>
        <v>9614.0999999999985</v>
      </c>
      <c r="H415" s="107">
        <f>SUM(H416+H417+H418)</f>
        <v>9614.0999999999985</v>
      </c>
      <c r="I415" s="107">
        <f t="shared" si="92"/>
        <v>0</v>
      </c>
      <c r="J415" s="79">
        <f>SUM(J416+J417+J418)</f>
        <v>10825.699999999999</v>
      </c>
      <c r="K415" s="107">
        <f>SUM(K416+K417+K418)</f>
        <v>10825.699999999999</v>
      </c>
      <c r="L415" s="107"/>
      <c r="M415" s="107"/>
      <c r="N415" s="107"/>
      <c r="O415" s="107"/>
      <c r="P415" s="107"/>
      <c r="Q415" s="107"/>
      <c r="R415" s="107"/>
      <c r="S415" s="107"/>
      <c r="T415" s="107">
        <f>SUM(T416+T417)</f>
        <v>0</v>
      </c>
      <c r="U415" s="107"/>
      <c r="V415" s="107"/>
      <c r="W415" s="107"/>
      <c r="X415" s="107"/>
      <c r="Y415" s="107"/>
      <c r="Z415" s="96">
        <f t="shared" si="85"/>
        <v>1435.4</v>
      </c>
      <c r="AA415" s="107">
        <f>SUM(AA416+AA417+AA418)</f>
        <v>1435.4</v>
      </c>
      <c r="AB415" s="107">
        <f>SUM(AB416+AB417)</f>
        <v>0</v>
      </c>
    </row>
    <row r="416" spans="1:28" ht="13.5" customHeight="1" outlineLevel="1" x14ac:dyDescent="0.2">
      <c r="A416" s="14" t="s">
        <v>401</v>
      </c>
      <c r="B416" s="20" t="s">
        <v>168</v>
      </c>
      <c r="C416" s="20" t="s">
        <v>130</v>
      </c>
      <c r="D416" s="76"/>
      <c r="E416" s="73">
        <v>5281</v>
      </c>
      <c r="F416" s="74"/>
      <c r="G416" s="75">
        <f t="shared" si="90"/>
        <v>7467.9</v>
      </c>
      <c r="H416" s="74">
        <v>7467.9</v>
      </c>
      <c r="I416" s="74"/>
      <c r="J416" s="75">
        <f t="shared" si="91"/>
        <v>7467.9</v>
      </c>
      <c r="K416" s="74">
        <v>7467.9</v>
      </c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5">
        <f t="shared" si="85"/>
        <v>1035.4000000000001</v>
      </c>
      <c r="AA416" s="74">
        <v>1035.4000000000001</v>
      </c>
      <c r="AB416" s="74"/>
    </row>
    <row r="417" spans="1:28" outlineLevel="1" x14ac:dyDescent="0.2">
      <c r="A417" s="14" t="s">
        <v>402</v>
      </c>
      <c r="B417" s="20" t="s">
        <v>168</v>
      </c>
      <c r="C417" s="20" t="s">
        <v>130</v>
      </c>
      <c r="D417" s="76"/>
      <c r="E417" s="73">
        <v>622</v>
      </c>
      <c r="F417" s="74"/>
      <c r="G417" s="75">
        <f t="shared" si="90"/>
        <v>2146.1999999999998</v>
      </c>
      <c r="H417" s="74">
        <v>2146.1999999999998</v>
      </c>
      <c r="I417" s="74"/>
      <c r="J417" s="75">
        <f t="shared" si="91"/>
        <v>2146.1999999999998</v>
      </c>
      <c r="K417" s="74">
        <v>2146.1999999999998</v>
      </c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5">
        <f t="shared" si="85"/>
        <v>200</v>
      </c>
      <c r="AA417" s="74">
        <v>200</v>
      </c>
      <c r="AB417" s="74"/>
    </row>
    <row r="418" spans="1:28" outlineLevel="1" x14ac:dyDescent="0.2">
      <c r="A418" s="40" t="s">
        <v>100</v>
      </c>
      <c r="B418" s="42" t="s">
        <v>168</v>
      </c>
      <c r="C418" s="42" t="s">
        <v>130</v>
      </c>
      <c r="D418" s="76"/>
      <c r="E418" s="73"/>
      <c r="F418" s="74"/>
      <c r="G418" s="75">
        <f t="shared" si="90"/>
        <v>0</v>
      </c>
      <c r="H418" s="74"/>
      <c r="I418" s="74"/>
      <c r="J418" s="75">
        <f t="shared" si="91"/>
        <v>1211.5999999999999</v>
      </c>
      <c r="K418" s="74">
        <v>1211.5999999999999</v>
      </c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5">
        <f t="shared" si="85"/>
        <v>200</v>
      </c>
      <c r="AA418" s="74">
        <v>200</v>
      </c>
      <c r="AB418" s="74"/>
    </row>
    <row r="419" spans="1:28" s="48" customFormat="1" ht="16.5" customHeight="1" x14ac:dyDescent="0.2">
      <c r="A419" s="178" t="s">
        <v>475</v>
      </c>
      <c r="B419" s="183"/>
      <c r="C419" s="183"/>
      <c r="D419" s="155">
        <f t="shared" ref="D419:I419" si="93">D420+D421</f>
        <v>0</v>
      </c>
      <c r="E419" s="155">
        <f t="shared" si="93"/>
        <v>0</v>
      </c>
      <c r="F419" s="155">
        <f t="shared" si="93"/>
        <v>0</v>
      </c>
      <c r="G419" s="154">
        <f t="shared" si="93"/>
        <v>0</v>
      </c>
      <c r="H419" s="155">
        <f t="shared" si="93"/>
        <v>0</v>
      </c>
      <c r="I419" s="155">
        <f t="shared" si="93"/>
        <v>0</v>
      </c>
      <c r="J419" s="154">
        <f>J420+J421+J422</f>
        <v>10928.300000000001</v>
      </c>
      <c r="K419" s="155">
        <f>K420+K421+K422</f>
        <v>10928.300000000001</v>
      </c>
      <c r="L419" s="155">
        <f>L420+L421+L422</f>
        <v>0</v>
      </c>
      <c r="M419" s="155">
        <f t="shared" ref="M419:T419" si="94">M420+M421+M422</f>
        <v>1533.8000000000002</v>
      </c>
      <c r="N419" s="155">
        <f t="shared" si="94"/>
        <v>0</v>
      </c>
      <c r="O419" s="155">
        <f t="shared" si="94"/>
        <v>5744.2000000000007</v>
      </c>
      <c r="P419" s="155">
        <f t="shared" si="94"/>
        <v>0</v>
      </c>
      <c r="Q419" s="155">
        <f t="shared" si="94"/>
        <v>1386.3999999999999</v>
      </c>
      <c r="R419" s="155">
        <f t="shared" si="94"/>
        <v>2263.9</v>
      </c>
      <c r="S419" s="155">
        <f t="shared" si="94"/>
        <v>0</v>
      </c>
      <c r="T419" s="155">
        <f t="shared" si="94"/>
        <v>0</v>
      </c>
      <c r="U419" s="155"/>
      <c r="V419" s="155"/>
      <c r="W419" s="155"/>
      <c r="X419" s="155"/>
      <c r="Y419" s="155"/>
      <c r="Z419" s="96">
        <f t="shared" si="85"/>
        <v>17967.399999999998</v>
      </c>
      <c r="AA419" s="155">
        <f>AA420+AA421+AA422</f>
        <v>1306.8</v>
      </c>
      <c r="AB419" s="155">
        <f>AB420+AB421+AB422</f>
        <v>16660.599999999999</v>
      </c>
    </row>
    <row r="420" spans="1:28" ht="18" customHeight="1" x14ac:dyDescent="0.2">
      <c r="A420" s="14" t="s">
        <v>401</v>
      </c>
      <c r="B420" s="42" t="s">
        <v>168</v>
      </c>
      <c r="C420" s="42" t="s">
        <v>130</v>
      </c>
      <c r="D420" s="76"/>
      <c r="E420" s="73"/>
      <c r="F420" s="74"/>
      <c r="G420" s="75"/>
      <c r="H420" s="74"/>
      <c r="I420" s="74"/>
      <c r="J420" s="75">
        <f>K420+T420</f>
        <v>7880.1000000000013</v>
      </c>
      <c r="K420" s="74">
        <f>L420+M420+N420+O420+R420+S420+P420+Q420</f>
        <v>7880.1000000000013</v>
      </c>
      <c r="L420" s="74"/>
      <c r="M420" s="74">
        <v>1252.4000000000001</v>
      </c>
      <c r="N420" s="74"/>
      <c r="O420" s="74">
        <v>4482.8</v>
      </c>
      <c r="P420" s="74"/>
      <c r="Q420" s="74">
        <v>1296.8</v>
      </c>
      <c r="R420" s="74">
        <v>848.1</v>
      </c>
      <c r="S420" s="74"/>
      <c r="T420" s="74"/>
      <c r="U420" s="74"/>
      <c r="V420" s="74"/>
      <c r="W420" s="74"/>
      <c r="X420" s="74"/>
      <c r="Y420" s="74"/>
      <c r="Z420" s="75">
        <f t="shared" si="85"/>
        <v>12672.800000000001</v>
      </c>
      <c r="AA420" s="74">
        <v>1217.2</v>
      </c>
      <c r="AB420" s="74">
        <v>11455.6</v>
      </c>
    </row>
    <row r="421" spans="1:28" ht="17.25" customHeight="1" x14ac:dyDescent="0.2">
      <c r="A421" s="14" t="s">
        <v>402</v>
      </c>
      <c r="B421" s="42" t="s">
        <v>168</v>
      </c>
      <c r="C421" s="42" t="s">
        <v>130</v>
      </c>
      <c r="D421" s="76"/>
      <c r="E421" s="73"/>
      <c r="F421" s="74"/>
      <c r="G421" s="75"/>
      <c r="H421" s="74"/>
      <c r="I421" s="74"/>
      <c r="J421" s="75">
        <f>K421+T421</f>
        <v>608.70000000000005</v>
      </c>
      <c r="K421" s="74">
        <f>L421+M421+N421+O421+R421+S421+P421+Q421</f>
        <v>608.70000000000005</v>
      </c>
      <c r="L421" s="74"/>
      <c r="M421" s="74">
        <v>61.4</v>
      </c>
      <c r="N421" s="74"/>
      <c r="O421" s="74">
        <v>387.3</v>
      </c>
      <c r="P421" s="74"/>
      <c r="Q421" s="74">
        <v>10</v>
      </c>
      <c r="R421" s="74">
        <v>150</v>
      </c>
      <c r="S421" s="74"/>
      <c r="T421" s="74"/>
      <c r="U421" s="74"/>
      <c r="V421" s="74"/>
      <c r="W421" s="74"/>
      <c r="X421" s="74"/>
      <c r="Y421" s="74"/>
      <c r="Z421" s="75">
        <f t="shared" si="85"/>
        <v>1784.8</v>
      </c>
      <c r="AA421" s="74">
        <v>10</v>
      </c>
      <c r="AB421" s="74">
        <v>1774.8</v>
      </c>
    </row>
    <row r="422" spans="1:28" ht="17.25" customHeight="1" x14ac:dyDescent="0.2">
      <c r="A422" s="40" t="s">
        <v>100</v>
      </c>
      <c r="B422" s="42" t="s">
        <v>168</v>
      </c>
      <c r="C422" s="42" t="s">
        <v>130</v>
      </c>
      <c r="D422" s="76"/>
      <c r="E422" s="73"/>
      <c r="F422" s="74"/>
      <c r="G422" s="75"/>
      <c r="H422" s="74"/>
      <c r="I422" s="74"/>
      <c r="J422" s="75">
        <f>K422+T422</f>
        <v>2439.5</v>
      </c>
      <c r="K422" s="74">
        <f>L422+M422+N422+O422+P422+Q422+R422+S422</f>
        <v>2439.5</v>
      </c>
      <c r="L422" s="74"/>
      <c r="M422" s="74">
        <v>220</v>
      </c>
      <c r="N422" s="74"/>
      <c r="O422" s="74">
        <v>874.1</v>
      </c>
      <c r="P422" s="74"/>
      <c r="Q422" s="74">
        <v>79.599999999999994</v>
      </c>
      <c r="R422" s="74">
        <v>1265.8</v>
      </c>
      <c r="S422" s="74"/>
      <c r="T422" s="74"/>
      <c r="U422" s="74"/>
      <c r="V422" s="74"/>
      <c r="W422" s="74"/>
      <c r="X422" s="74"/>
      <c r="Y422" s="74"/>
      <c r="Z422" s="75">
        <f t="shared" si="85"/>
        <v>3509.7999999999997</v>
      </c>
      <c r="AA422" s="74">
        <v>79.599999999999994</v>
      </c>
      <c r="AB422" s="74">
        <v>3430.2</v>
      </c>
    </row>
    <row r="423" spans="1:28" ht="16.5" customHeight="1" x14ac:dyDescent="0.2">
      <c r="A423" s="12" t="s">
        <v>250</v>
      </c>
      <c r="B423" s="21" t="s">
        <v>168</v>
      </c>
      <c r="C423" s="21" t="s">
        <v>132</v>
      </c>
      <c r="D423" s="107">
        <f>SUM(D424+D427+D429)</f>
        <v>60231.899999999994</v>
      </c>
      <c r="E423" s="107">
        <f>SUM(E424+E427+E429)</f>
        <v>54464.2</v>
      </c>
      <c r="F423" s="107">
        <f>SUM(F424+F427+F429)</f>
        <v>0</v>
      </c>
      <c r="G423" s="79">
        <f>SUM(G424+G427+G429)</f>
        <v>49812.9</v>
      </c>
      <c r="H423" s="79">
        <f t="shared" ref="H423:AB423" si="95">SUM(H424+H427+H429)</f>
        <v>49812.9</v>
      </c>
      <c r="I423" s="79">
        <f t="shared" si="95"/>
        <v>0</v>
      </c>
      <c r="J423" s="79">
        <f t="shared" si="95"/>
        <v>4689.9000000000005</v>
      </c>
      <c r="K423" s="79">
        <f t="shared" si="95"/>
        <v>1953.8999999999999</v>
      </c>
      <c r="L423" s="79">
        <f t="shared" si="95"/>
        <v>0</v>
      </c>
      <c r="M423" s="79">
        <f t="shared" si="95"/>
        <v>22.6</v>
      </c>
      <c r="N423" s="79">
        <f t="shared" si="95"/>
        <v>0</v>
      </c>
      <c r="O423" s="79">
        <f t="shared" si="95"/>
        <v>0</v>
      </c>
      <c r="P423" s="79">
        <f t="shared" si="95"/>
        <v>0</v>
      </c>
      <c r="Q423" s="79">
        <f t="shared" si="95"/>
        <v>0</v>
      </c>
      <c r="R423" s="79">
        <f t="shared" si="95"/>
        <v>0</v>
      </c>
      <c r="S423" s="79">
        <f t="shared" si="95"/>
        <v>0</v>
      </c>
      <c r="T423" s="79">
        <f t="shared" si="95"/>
        <v>2736</v>
      </c>
      <c r="U423" s="79">
        <f t="shared" si="95"/>
        <v>0</v>
      </c>
      <c r="V423" s="79">
        <f t="shared" si="95"/>
        <v>0</v>
      </c>
      <c r="W423" s="79">
        <f t="shared" si="95"/>
        <v>0</v>
      </c>
      <c r="X423" s="79">
        <f t="shared" si="95"/>
        <v>0</v>
      </c>
      <c r="Y423" s="79">
        <f t="shared" si="95"/>
        <v>0</v>
      </c>
      <c r="Z423" s="79">
        <f t="shared" si="95"/>
        <v>4567.2999999999993</v>
      </c>
      <c r="AA423" s="79">
        <f t="shared" si="95"/>
        <v>1831.3</v>
      </c>
      <c r="AB423" s="79">
        <f t="shared" si="95"/>
        <v>2736</v>
      </c>
    </row>
    <row r="424" spans="1:28" ht="27.75" customHeight="1" x14ac:dyDescent="0.2">
      <c r="A424" s="12" t="s">
        <v>403</v>
      </c>
      <c r="B424" s="21" t="s">
        <v>168</v>
      </c>
      <c r="C424" s="21" t="s">
        <v>132</v>
      </c>
      <c r="D424" s="107">
        <f t="shared" ref="D424:K424" si="96">SUM(D425+D426)</f>
        <v>60231.899999999994</v>
      </c>
      <c r="E424" s="107">
        <f t="shared" si="96"/>
        <v>54464.2</v>
      </c>
      <c r="F424" s="107">
        <f t="shared" si="96"/>
        <v>0</v>
      </c>
      <c r="G424" s="79">
        <f t="shared" si="96"/>
        <v>48601.3</v>
      </c>
      <c r="H424" s="107">
        <f t="shared" si="96"/>
        <v>48601.3</v>
      </c>
      <c r="I424" s="107">
        <f t="shared" si="96"/>
        <v>0</v>
      </c>
      <c r="J424" s="79">
        <f t="shared" si="96"/>
        <v>4667.3</v>
      </c>
      <c r="K424" s="107">
        <f t="shared" si="96"/>
        <v>1931.3</v>
      </c>
      <c r="L424" s="107"/>
      <c r="M424" s="107"/>
      <c r="N424" s="107"/>
      <c r="O424" s="107"/>
      <c r="P424" s="107"/>
      <c r="Q424" s="107"/>
      <c r="R424" s="107"/>
      <c r="S424" s="107"/>
      <c r="T424" s="107">
        <f>SUM(T425+T426)</f>
        <v>2736</v>
      </c>
      <c r="U424" s="107"/>
      <c r="V424" s="107"/>
      <c r="W424" s="107"/>
      <c r="X424" s="107"/>
      <c r="Y424" s="107"/>
      <c r="Z424" s="75">
        <f t="shared" si="85"/>
        <v>3213.8999999999996</v>
      </c>
      <c r="AA424" s="107">
        <f>SUM(AA425+AA426)</f>
        <v>1831.3</v>
      </c>
      <c r="AB424" s="107">
        <f>SUM(AB425+AB426)</f>
        <v>1382.6</v>
      </c>
    </row>
    <row r="425" spans="1:28" ht="16.5" customHeight="1" x14ac:dyDescent="0.2">
      <c r="A425" s="14" t="s">
        <v>404</v>
      </c>
      <c r="B425" s="20" t="s">
        <v>168</v>
      </c>
      <c r="C425" s="20" t="s">
        <v>132</v>
      </c>
      <c r="D425" s="76">
        <v>31365.3</v>
      </c>
      <c r="E425" s="73">
        <v>21002.3</v>
      </c>
      <c r="F425" s="74"/>
      <c r="G425" s="75">
        <f>SUM(I425+H425)</f>
        <v>20794.099999999999</v>
      </c>
      <c r="H425" s="74">
        <v>20794.099999999999</v>
      </c>
      <c r="I425" s="74"/>
      <c r="J425" s="75">
        <f>SUM(K425+T425)</f>
        <v>4667.3</v>
      </c>
      <c r="K425" s="74">
        <v>1931.3</v>
      </c>
      <c r="L425" s="74"/>
      <c r="M425" s="74"/>
      <c r="N425" s="74"/>
      <c r="O425" s="74"/>
      <c r="P425" s="74"/>
      <c r="Q425" s="74"/>
      <c r="R425" s="74"/>
      <c r="S425" s="74"/>
      <c r="T425" s="74">
        <v>2736</v>
      </c>
      <c r="U425" s="74"/>
      <c r="V425" s="74"/>
      <c r="W425" s="74"/>
      <c r="X425" s="74"/>
      <c r="Y425" s="74"/>
      <c r="Z425" s="75">
        <f t="shared" si="85"/>
        <v>3213.8999999999996</v>
      </c>
      <c r="AA425" s="74">
        <v>1831.3</v>
      </c>
      <c r="AB425" s="74">
        <v>1382.6</v>
      </c>
    </row>
    <row r="426" spans="1:28" ht="18" hidden="1" customHeight="1" x14ac:dyDescent="0.2">
      <c r="A426" s="14" t="s">
        <v>405</v>
      </c>
      <c r="B426" s="20" t="s">
        <v>168</v>
      </c>
      <c r="C426" s="20" t="s">
        <v>132</v>
      </c>
      <c r="D426" s="76">
        <v>28866.6</v>
      </c>
      <c r="E426" s="73">
        <v>33461.9</v>
      </c>
      <c r="F426" s="74"/>
      <c r="G426" s="75">
        <f>SUM(I426+H426)</f>
        <v>27807.200000000001</v>
      </c>
      <c r="H426" s="74">
        <v>27807.200000000001</v>
      </c>
      <c r="I426" s="74"/>
      <c r="J426" s="75">
        <f>SUM(K426+T426)</f>
        <v>0</v>
      </c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5">
        <f t="shared" si="85"/>
        <v>0</v>
      </c>
      <c r="AA426" s="74"/>
      <c r="AB426" s="74"/>
    </row>
    <row r="427" spans="1:28" ht="38.25" hidden="1" x14ac:dyDescent="0.2">
      <c r="A427" s="14" t="s">
        <v>400</v>
      </c>
      <c r="B427" s="20" t="s">
        <v>168</v>
      </c>
      <c r="C427" s="20" t="s">
        <v>132</v>
      </c>
      <c r="D427" s="76"/>
      <c r="E427" s="73">
        <f t="shared" ref="E427:K427" si="97">SUM(E428)</f>
        <v>0</v>
      </c>
      <c r="F427" s="73">
        <f t="shared" si="97"/>
        <v>0</v>
      </c>
      <c r="G427" s="101">
        <f t="shared" si="97"/>
        <v>1211.5999999999999</v>
      </c>
      <c r="H427" s="73">
        <f t="shared" si="97"/>
        <v>1211.5999999999999</v>
      </c>
      <c r="I427" s="73">
        <f t="shared" si="97"/>
        <v>0</v>
      </c>
      <c r="J427" s="101">
        <f t="shared" si="97"/>
        <v>0</v>
      </c>
      <c r="K427" s="73">
        <f t="shared" si="97"/>
        <v>0</v>
      </c>
      <c r="L427" s="73"/>
      <c r="M427" s="73"/>
      <c r="N427" s="73"/>
      <c r="O427" s="73"/>
      <c r="P427" s="73"/>
      <c r="Q427" s="73"/>
      <c r="R427" s="73"/>
      <c r="S427" s="73"/>
      <c r="T427" s="73">
        <f>SUM(T428)</f>
        <v>0</v>
      </c>
      <c r="U427" s="73"/>
      <c r="V427" s="73"/>
      <c r="W427" s="73"/>
      <c r="X427" s="73"/>
      <c r="Y427" s="73"/>
      <c r="Z427" s="75">
        <f t="shared" si="85"/>
        <v>0</v>
      </c>
      <c r="AA427" s="73">
        <f>SUM(AA428)</f>
        <v>0</v>
      </c>
      <c r="AB427" s="73">
        <f>SUM(AB428)</f>
        <v>0</v>
      </c>
    </row>
    <row r="428" spans="1:28" ht="13.5" hidden="1" customHeight="1" x14ac:dyDescent="0.2">
      <c r="A428" s="14" t="s">
        <v>11</v>
      </c>
      <c r="B428" s="20" t="s">
        <v>168</v>
      </c>
      <c r="C428" s="20" t="s">
        <v>132</v>
      </c>
      <c r="D428" s="76"/>
      <c r="E428" s="73"/>
      <c r="F428" s="74"/>
      <c r="G428" s="75">
        <f>SUM(I428+H428)</f>
        <v>1211.5999999999999</v>
      </c>
      <c r="H428" s="74">
        <v>1211.5999999999999</v>
      </c>
      <c r="I428" s="74"/>
      <c r="J428" s="75">
        <f>SUM(K428+T428)</f>
        <v>0</v>
      </c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5">
        <f t="shared" si="85"/>
        <v>0</v>
      </c>
      <c r="AA428" s="74"/>
      <c r="AB428" s="74"/>
    </row>
    <row r="429" spans="1:28" s="48" customFormat="1" ht="16.5" customHeight="1" x14ac:dyDescent="0.2">
      <c r="A429" s="45" t="s">
        <v>30</v>
      </c>
      <c r="B429" s="46"/>
      <c r="C429" s="46"/>
      <c r="D429" s="100"/>
      <c r="E429" s="100"/>
      <c r="F429" s="100"/>
      <c r="G429" s="82"/>
      <c r="H429" s="100"/>
      <c r="I429" s="100"/>
      <c r="J429" s="75">
        <f>SUM(K429+T429)</f>
        <v>22.6</v>
      </c>
      <c r="K429" s="100">
        <f>K430</f>
        <v>22.6</v>
      </c>
      <c r="L429" s="100">
        <f t="shared" ref="L429:T429" si="98">L430</f>
        <v>0</v>
      </c>
      <c r="M429" s="100">
        <f t="shared" si="98"/>
        <v>22.6</v>
      </c>
      <c r="N429" s="100">
        <f t="shared" si="98"/>
        <v>0</v>
      </c>
      <c r="O429" s="100">
        <f t="shared" si="98"/>
        <v>0</v>
      </c>
      <c r="P429" s="100">
        <f t="shared" si="98"/>
        <v>0</v>
      </c>
      <c r="Q429" s="100">
        <f t="shared" si="98"/>
        <v>0</v>
      </c>
      <c r="R429" s="100">
        <f t="shared" si="98"/>
        <v>0</v>
      </c>
      <c r="S429" s="100">
        <f t="shared" si="98"/>
        <v>0</v>
      </c>
      <c r="T429" s="100">
        <f t="shared" si="98"/>
        <v>0</v>
      </c>
      <c r="U429" s="100"/>
      <c r="V429" s="100"/>
      <c r="W429" s="100"/>
      <c r="X429" s="100"/>
      <c r="Y429" s="100"/>
      <c r="Z429" s="75">
        <f t="shared" si="85"/>
        <v>1353.4</v>
      </c>
      <c r="AA429" s="100">
        <f>AA430</f>
        <v>0</v>
      </c>
      <c r="AB429" s="100">
        <f>AB430</f>
        <v>1353.4</v>
      </c>
    </row>
    <row r="430" spans="1:28" ht="20.25" customHeight="1" x14ac:dyDescent="0.2">
      <c r="A430" s="14" t="s">
        <v>404</v>
      </c>
      <c r="B430" s="42" t="s">
        <v>168</v>
      </c>
      <c r="C430" s="42" t="s">
        <v>132</v>
      </c>
      <c r="D430" s="76"/>
      <c r="E430" s="73"/>
      <c r="F430" s="74"/>
      <c r="G430" s="75"/>
      <c r="H430" s="74"/>
      <c r="I430" s="74"/>
      <c r="J430" s="75">
        <f>SUM(K430+T430)</f>
        <v>22.6</v>
      </c>
      <c r="K430" s="74">
        <f>L430+M430+N430+O430+P430+Q430+R430+S430</f>
        <v>22.6</v>
      </c>
      <c r="L430" s="74"/>
      <c r="M430" s="74">
        <v>22.6</v>
      </c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5">
        <f t="shared" si="85"/>
        <v>1353.4</v>
      </c>
      <c r="AA430" s="74"/>
      <c r="AB430" s="74">
        <v>1353.4</v>
      </c>
    </row>
    <row r="431" spans="1:28" ht="14.25" customHeight="1" x14ac:dyDescent="0.2">
      <c r="A431" s="12" t="s">
        <v>251</v>
      </c>
      <c r="B431" s="21" t="s">
        <v>168</v>
      </c>
      <c r="C431" s="21" t="s">
        <v>137</v>
      </c>
      <c r="D431" s="107">
        <f t="shared" ref="D431:K431" si="99">SUM(D432+D435)</f>
        <v>4540.8999999999996</v>
      </c>
      <c r="E431" s="107">
        <f t="shared" si="99"/>
        <v>5997.8000000000011</v>
      </c>
      <c r="F431" s="107">
        <f t="shared" si="99"/>
        <v>0</v>
      </c>
      <c r="G431" s="79">
        <f t="shared" si="99"/>
        <v>6110.8000000000011</v>
      </c>
      <c r="H431" s="107">
        <f t="shared" si="99"/>
        <v>0</v>
      </c>
      <c r="I431" s="107">
        <f t="shared" si="99"/>
        <v>6110.8000000000011</v>
      </c>
      <c r="J431" s="79">
        <f t="shared" si="99"/>
        <v>5522.4</v>
      </c>
      <c r="K431" s="107">
        <f t="shared" si="99"/>
        <v>0</v>
      </c>
      <c r="L431" s="107"/>
      <c r="M431" s="107"/>
      <c r="N431" s="107"/>
      <c r="O431" s="107"/>
      <c r="P431" s="107"/>
      <c r="Q431" s="107"/>
      <c r="R431" s="107"/>
      <c r="S431" s="107"/>
      <c r="T431" s="107">
        <f>SUM(T432+T435)</f>
        <v>5522.4</v>
      </c>
      <c r="U431" s="107"/>
      <c r="V431" s="107"/>
      <c r="W431" s="107"/>
      <c r="X431" s="107"/>
      <c r="Y431" s="107"/>
      <c r="Z431" s="75">
        <f t="shared" si="85"/>
        <v>5522.4</v>
      </c>
      <c r="AA431" s="107">
        <f>SUM(AA432+AA435)</f>
        <v>0</v>
      </c>
      <c r="AB431" s="107">
        <f>SUM(AB432+AB435)</f>
        <v>5522.4</v>
      </c>
    </row>
    <row r="432" spans="1:28" ht="38.25" x14ac:dyDescent="0.2">
      <c r="A432" s="14" t="s">
        <v>406</v>
      </c>
      <c r="B432" s="20" t="s">
        <v>168</v>
      </c>
      <c r="C432" s="20" t="s">
        <v>137</v>
      </c>
      <c r="D432" s="73">
        <f t="shared" ref="D432:K432" si="100">SUM(D433:D434)</f>
        <v>0</v>
      </c>
      <c r="E432" s="73">
        <f t="shared" si="100"/>
        <v>5047.2000000000007</v>
      </c>
      <c r="F432" s="73">
        <f t="shared" si="100"/>
        <v>0</v>
      </c>
      <c r="G432" s="101">
        <f t="shared" si="100"/>
        <v>5047.2000000000007</v>
      </c>
      <c r="H432" s="73">
        <f t="shared" si="100"/>
        <v>0</v>
      </c>
      <c r="I432" s="73">
        <f t="shared" si="100"/>
        <v>5047.2000000000007</v>
      </c>
      <c r="J432" s="101">
        <f t="shared" si="100"/>
        <v>4526</v>
      </c>
      <c r="K432" s="73">
        <f t="shared" si="100"/>
        <v>0</v>
      </c>
      <c r="L432" s="73"/>
      <c r="M432" s="73"/>
      <c r="N432" s="73"/>
      <c r="O432" s="73"/>
      <c r="P432" s="73"/>
      <c r="Q432" s="73"/>
      <c r="R432" s="73"/>
      <c r="S432" s="73"/>
      <c r="T432" s="73">
        <f>SUM(T433:T434)</f>
        <v>4526</v>
      </c>
      <c r="U432" s="73"/>
      <c r="V432" s="73"/>
      <c r="W432" s="73"/>
      <c r="X432" s="73"/>
      <c r="Y432" s="73"/>
      <c r="Z432" s="75">
        <f t="shared" si="85"/>
        <v>4526</v>
      </c>
      <c r="AA432" s="73">
        <f>SUM(AA433:AA434)</f>
        <v>0</v>
      </c>
      <c r="AB432" s="73">
        <f>SUM(AB433:AB434)</f>
        <v>4526</v>
      </c>
    </row>
    <row r="433" spans="1:28" x14ac:dyDescent="0.2">
      <c r="A433" s="14" t="s">
        <v>252</v>
      </c>
      <c r="B433" s="20" t="s">
        <v>168</v>
      </c>
      <c r="C433" s="20" t="s">
        <v>137</v>
      </c>
      <c r="D433" s="76"/>
      <c r="E433" s="73">
        <f>SUM('[3]горбольница №1(федер.)'!$R$27)</f>
        <v>3930.3</v>
      </c>
      <c r="F433" s="74"/>
      <c r="G433" s="75">
        <f t="shared" ref="G433:G474" si="101">SUM(I433+H433)</f>
        <v>3930.3</v>
      </c>
      <c r="H433" s="74"/>
      <c r="I433" s="74">
        <v>3930.3</v>
      </c>
      <c r="J433" s="75">
        <f t="shared" ref="J433:J474" si="102">SUM(K433+T433)</f>
        <v>3524</v>
      </c>
      <c r="K433" s="74"/>
      <c r="L433" s="74"/>
      <c r="M433" s="74"/>
      <c r="N433" s="74"/>
      <c r="O433" s="74"/>
      <c r="P433" s="74"/>
      <c r="Q433" s="74"/>
      <c r="R433" s="74"/>
      <c r="S433" s="74"/>
      <c r="T433" s="74">
        <v>3524</v>
      </c>
      <c r="U433" s="74"/>
      <c r="V433" s="74"/>
      <c r="W433" s="74"/>
      <c r="X433" s="74"/>
      <c r="Y433" s="74"/>
      <c r="Z433" s="75">
        <f t="shared" si="85"/>
        <v>3524</v>
      </c>
      <c r="AA433" s="74"/>
      <c r="AB433" s="74">
        <v>3524</v>
      </c>
    </row>
    <row r="434" spans="1:28" x14ac:dyDescent="0.2">
      <c r="A434" s="14" t="s">
        <v>253</v>
      </c>
      <c r="B434" s="20" t="s">
        <v>168</v>
      </c>
      <c r="C434" s="20" t="s">
        <v>137</v>
      </c>
      <c r="D434" s="76"/>
      <c r="E434" s="73">
        <f>SUM('[3]горбольница №2 (федер)'!$R$27)</f>
        <v>1116.9000000000001</v>
      </c>
      <c r="F434" s="74"/>
      <c r="G434" s="75">
        <f t="shared" si="101"/>
        <v>1116.9000000000001</v>
      </c>
      <c r="H434" s="74"/>
      <c r="I434" s="74">
        <v>1116.9000000000001</v>
      </c>
      <c r="J434" s="75">
        <f t="shared" si="102"/>
        <v>1002</v>
      </c>
      <c r="K434" s="74"/>
      <c r="L434" s="74"/>
      <c r="M434" s="74"/>
      <c r="N434" s="74"/>
      <c r="O434" s="74"/>
      <c r="P434" s="74"/>
      <c r="Q434" s="74"/>
      <c r="R434" s="74"/>
      <c r="S434" s="74"/>
      <c r="T434" s="74">
        <v>1002</v>
      </c>
      <c r="U434" s="74"/>
      <c r="V434" s="74"/>
      <c r="W434" s="74"/>
      <c r="X434" s="74"/>
      <c r="Y434" s="74"/>
      <c r="Z434" s="75">
        <f t="shared" si="85"/>
        <v>1002</v>
      </c>
      <c r="AA434" s="74"/>
      <c r="AB434" s="74">
        <v>1002</v>
      </c>
    </row>
    <row r="435" spans="1:28" ht="39" customHeight="1" x14ac:dyDescent="0.2">
      <c r="A435" s="59" t="s">
        <v>407</v>
      </c>
      <c r="B435" s="61" t="s">
        <v>168</v>
      </c>
      <c r="C435" s="61" t="s">
        <v>137</v>
      </c>
      <c r="D435" s="107">
        <f t="shared" ref="D435:K435" si="103">SUM(D436:D437)</f>
        <v>4540.8999999999996</v>
      </c>
      <c r="E435" s="107">
        <f t="shared" si="103"/>
        <v>950.60000000000014</v>
      </c>
      <c r="F435" s="107">
        <f t="shared" si="103"/>
        <v>0</v>
      </c>
      <c r="G435" s="79">
        <f t="shared" si="103"/>
        <v>1063.5999999999999</v>
      </c>
      <c r="H435" s="107">
        <f t="shared" si="103"/>
        <v>0</v>
      </c>
      <c r="I435" s="107">
        <f t="shared" si="103"/>
        <v>1063.5999999999999</v>
      </c>
      <c r="J435" s="79">
        <f t="shared" si="103"/>
        <v>996.4</v>
      </c>
      <c r="K435" s="107">
        <f t="shared" si="103"/>
        <v>0</v>
      </c>
      <c r="L435" s="107"/>
      <c r="M435" s="107"/>
      <c r="N435" s="107"/>
      <c r="O435" s="107"/>
      <c r="P435" s="107"/>
      <c r="Q435" s="107"/>
      <c r="R435" s="107"/>
      <c r="S435" s="107"/>
      <c r="T435" s="107">
        <f>SUM(T436:T437)</f>
        <v>996.4</v>
      </c>
      <c r="U435" s="107"/>
      <c r="V435" s="107"/>
      <c r="W435" s="107"/>
      <c r="X435" s="107"/>
      <c r="Y435" s="107"/>
      <c r="Z435" s="96">
        <f t="shared" si="85"/>
        <v>996.4</v>
      </c>
      <c r="AA435" s="107">
        <f>SUM(AA436:AA437)</f>
        <v>0</v>
      </c>
      <c r="AB435" s="107">
        <f>SUM(AB436:AB437)</f>
        <v>996.4</v>
      </c>
    </row>
    <row r="436" spans="1:28" x14ac:dyDescent="0.2">
      <c r="A436" s="14" t="s">
        <v>252</v>
      </c>
      <c r="B436" s="20" t="s">
        <v>168</v>
      </c>
      <c r="C436" s="20" t="s">
        <v>137</v>
      </c>
      <c r="D436" s="76">
        <v>3603.6</v>
      </c>
      <c r="E436" s="73">
        <f>SUM('[3]горбольница №1(окруж.)'!$R$27)</f>
        <v>737.80000000000007</v>
      </c>
      <c r="F436" s="74"/>
      <c r="G436" s="75">
        <f t="shared" si="101"/>
        <v>825.5</v>
      </c>
      <c r="H436" s="74"/>
      <c r="I436" s="74">
        <v>825.5</v>
      </c>
      <c r="J436" s="75">
        <f t="shared" si="102"/>
        <v>773.5</v>
      </c>
      <c r="K436" s="74"/>
      <c r="L436" s="74"/>
      <c r="M436" s="74"/>
      <c r="N436" s="74"/>
      <c r="O436" s="74"/>
      <c r="P436" s="74"/>
      <c r="Q436" s="74"/>
      <c r="R436" s="74"/>
      <c r="S436" s="74"/>
      <c r="T436" s="74">
        <v>773.5</v>
      </c>
      <c r="U436" s="74"/>
      <c r="V436" s="74"/>
      <c r="W436" s="74"/>
      <c r="X436" s="74"/>
      <c r="Y436" s="74"/>
      <c r="Z436" s="75">
        <f t="shared" si="85"/>
        <v>773.5</v>
      </c>
      <c r="AA436" s="74"/>
      <c r="AB436" s="74">
        <v>773.5</v>
      </c>
    </row>
    <row r="437" spans="1:28" x14ac:dyDescent="0.2">
      <c r="A437" s="14" t="s">
        <v>253</v>
      </c>
      <c r="B437" s="20" t="s">
        <v>168</v>
      </c>
      <c r="C437" s="20" t="s">
        <v>137</v>
      </c>
      <c r="D437" s="76">
        <v>937.3</v>
      </c>
      <c r="E437" s="73">
        <f>SUM('[3]горбольница №2(окруж)'!$R$27)</f>
        <v>212.8</v>
      </c>
      <c r="F437" s="74"/>
      <c r="G437" s="75">
        <f t="shared" si="101"/>
        <v>238.1</v>
      </c>
      <c r="H437" s="74"/>
      <c r="I437" s="74">
        <v>238.1</v>
      </c>
      <c r="J437" s="75">
        <f t="shared" si="102"/>
        <v>222.9</v>
      </c>
      <c r="K437" s="74"/>
      <c r="L437" s="74"/>
      <c r="M437" s="74"/>
      <c r="N437" s="74"/>
      <c r="O437" s="74"/>
      <c r="P437" s="74"/>
      <c r="Q437" s="74"/>
      <c r="R437" s="74"/>
      <c r="S437" s="74"/>
      <c r="T437" s="74">
        <v>222.9</v>
      </c>
      <c r="U437" s="74"/>
      <c r="V437" s="74"/>
      <c r="W437" s="74"/>
      <c r="X437" s="74"/>
      <c r="Y437" s="74"/>
      <c r="Z437" s="75">
        <f t="shared" si="85"/>
        <v>222.9</v>
      </c>
      <c r="AA437" s="74"/>
      <c r="AB437" s="74">
        <v>222.9</v>
      </c>
    </row>
    <row r="438" spans="1:28" x14ac:dyDescent="0.2">
      <c r="A438" s="12" t="s">
        <v>254</v>
      </c>
      <c r="B438" s="21" t="s">
        <v>168</v>
      </c>
      <c r="C438" s="21" t="s">
        <v>168</v>
      </c>
      <c r="D438" s="86">
        <f t="shared" ref="D438:K438" si="104">SUM(D439)</f>
        <v>11530.5</v>
      </c>
      <c r="E438" s="86">
        <f t="shared" si="104"/>
        <v>89303.6</v>
      </c>
      <c r="F438" s="86">
        <f t="shared" si="104"/>
        <v>0</v>
      </c>
      <c r="G438" s="87">
        <f t="shared" si="104"/>
        <v>93206</v>
      </c>
      <c r="H438" s="86">
        <f t="shared" si="104"/>
        <v>9321</v>
      </c>
      <c r="I438" s="86">
        <f t="shared" si="104"/>
        <v>83885</v>
      </c>
      <c r="J438" s="87">
        <f>SUM(J439+J440)</f>
        <v>91901</v>
      </c>
      <c r="K438" s="86">
        <f t="shared" si="104"/>
        <v>4415</v>
      </c>
      <c r="L438" s="86"/>
      <c r="M438" s="86"/>
      <c r="N438" s="86"/>
      <c r="O438" s="86"/>
      <c r="P438" s="86"/>
      <c r="Q438" s="86"/>
      <c r="R438" s="86"/>
      <c r="S438" s="86"/>
      <c r="T438" s="86">
        <f>SUM(T439+T440)</f>
        <v>87486</v>
      </c>
      <c r="U438" s="86"/>
      <c r="V438" s="86"/>
      <c r="W438" s="86"/>
      <c r="X438" s="86"/>
      <c r="Y438" s="86"/>
      <c r="Z438" s="96">
        <f t="shared" si="85"/>
        <v>91901</v>
      </c>
      <c r="AA438" s="86">
        <f>SUM(AA439)</f>
        <v>4415</v>
      </c>
      <c r="AB438" s="86">
        <f>SUM(AB439+AB440)</f>
        <v>87486</v>
      </c>
    </row>
    <row r="439" spans="1:28" ht="38.25" x14ac:dyDescent="0.2">
      <c r="A439" s="14" t="s">
        <v>408</v>
      </c>
      <c r="B439" s="20" t="s">
        <v>168</v>
      </c>
      <c r="C439" s="20" t="s">
        <v>168</v>
      </c>
      <c r="D439" s="76">
        <v>11530.5</v>
      </c>
      <c r="E439" s="76">
        <v>89303.6</v>
      </c>
      <c r="F439" s="74"/>
      <c r="G439" s="75">
        <f t="shared" si="101"/>
        <v>93206</v>
      </c>
      <c r="H439" s="74">
        <v>9321</v>
      </c>
      <c r="I439" s="74">
        <v>83885</v>
      </c>
      <c r="J439" s="75">
        <f t="shared" si="102"/>
        <v>88300</v>
      </c>
      <c r="K439" s="74">
        <v>4415</v>
      </c>
      <c r="L439" s="74"/>
      <c r="M439" s="74"/>
      <c r="N439" s="74"/>
      <c r="O439" s="74"/>
      <c r="P439" s="74"/>
      <c r="Q439" s="74"/>
      <c r="R439" s="74"/>
      <c r="S439" s="74"/>
      <c r="T439" s="74">
        <v>83885</v>
      </c>
      <c r="U439" s="74"/>
      <c r="V439" s="74"/>
      <c r="W439" s="74"/>
      <c r="X439" s="74"/>
      <c r="Y439" s="74"/>
      <c r="Z439" s="75">
        <f t="shared" si="85"/>
        <v>88300</v>
      </c>
      <c r="AA439" s="74">
        <v>4415</v>
      </c>
      <c r="AB439" s="74">
        <v>83885</v>
      </c>
    </row>
    <row r="440" spans="1:28" x14ac:dyDescent="0.2">
      <c r="A440" s="14" t="s">
        <v>47</v>
      </c>
      <c r="B440" s="20"/>
      <c r="C440" s="20"/>
      <c r="D440" s="76"/>
      <c r="E440" s="76"/>
      <c r="F440" s="74"/>
      <c r="G440" s="75"/>
      <c r="H440" s="74"/>
      <c r="I440" s="74"/>
      <c r="J440" s="75">
        <f t="shared" si="102"/>
        <v>3601</v>
      </c>
      <c r="K440" s="74"/>
      <c r="L440" s="74"/>
      <c r="M440" s="74"/>
      <c r="N440" s="74"/>
      <c r="O440" s="74"/>
      <c r="P440" s="74"/>
      <c r="Q440" s="74"/>
      <c r="R440" s="74"/>
      <c r="S440" s="74"/>
      <c r="T440" s="74">
        <v>3601</v>
      </c>
      <c r="U440" s="74"/>
      <c r="V440" s="74"/>
      <c r="W440" s="74"/>
      <c r="X440" s="74"/>
      <c r="Y440" s="74"/>
      <c r="Z440" s="75">
        <f t="shared" si="85"/>
        <v>3601</v>
      </c>
      <c r="AA440" s="74"/>
      <c r="AB440" s="74">
        <v>3601</v>
      </c>
    </row>
    <row r="441" spans="1:28" s="135" customFormat="1" hidden="1" x14ac:dyDescent="0.2">
      <c r="A441" s="132" t="s">
        <v>255</v>
      </c>
      <c r="B441" s="141" t="s">
        <v>196</v>
      </c>
      <c r="C441" s="141" t="s">
        <v>131</v>
      </c>
      <c r="D441" s="142">
        <f t="shared" ref="D441:K441" si="105">SUM(D442+D443+D444+D467+D473)</f>
        <v>157677.4</v>
      </c>
      <c r="E441" s="142">
        <f t="shared" si="105"/>
        <v>161347</v>
      </c>
      <c r="F441" s="142">
        <f t="shared" si="105"/>
        <v>0</v>
      </c>
      <c r="G441" s="142">
        <f t="shared" si="105"/>
        <v>185846.3</v>
      </c>
      <c r="H441" s="142">
        <f t="shared" si="105"/>
        <v>7516.4</v>
      </c>
      <c r="I441" s="142">
        <f t="shared" si="105"/>
        <v>178329.90000000002</v>
      </c>
      <c r="J441" s="142">
        <f t="shared" si="105"/>
        <v>146718.5</v>
      </c>
      <c r="K441" s="142">
        <f t="shared" si="105"/>
        <v>4444</v>
      </c>
      <c r="L441" s="142"/>
      <c r="M441" s="142"/>
      <c r="N441" s="142"/>
      <c r="O441" s="142"/>
      <c r="P441" s="142"/>
      <c r="Q441" s="142"/>
      <c r="R441" s="142"/>
      <c r="S441" s="142"/>
      <c r="T441" s="142">
        <f>SUM(T442+T443+T444+T467+T473)</f>
        <v>133602.5</v>
      </c>
      <c r="U441" s="142"/>
      <c r="V441" s="142"/>
      <c r="W441" s="142"/>
      <c r="X441" s="142"/>
      <c r="Y441" s="142">
        <f>SUM(Y444)</f>
        <v>9475</v>
      </c>
      <c r="Z441" s="152">
        <f t="shared" si="85"/>
        <v>137602.5</v>
      </c>
      <c r="AA441" s="142">
        <f>SUM(AA442+AA443+AA444+AA467+AA473)</f>
        <v>4000</v>
      </c>
      <c r="AB441" s="142">
        <f>SUM(AB442+AB443+AB444+AB467+AB473)</f>
        <v>133602.5</v>
      </c>
    </row>
    <row r="442" spans="1:28" hidden="1" x14ac:dyDescent="0.2">
      <c r="A442" s="14" t="s">
        <v>256</v>
      </c>
      <c r="B442" s="15" t="s">
        <v>196</v>
      </c>
      <c r="C442" s="15" t="s">
        <v>130</v>
      </c>
      <c r="D442" s="72">
        <v>3689.3</v>
      </c>
      <c r="E442" s="73">
        <v>4058.4</v>
      </c>
      <c r="F442" s="74"/>
      <c r="G442" s="75">
        <f t="shared" si="101"/>
        <v>4058.4</v>
      </c>
      <c r="H442" s="74">
        <v>4058.4</v>
      </c>
      <c r="I442" s="74"/>
      <c r="J442" s="75">
        <f t="shared" si="102"/>
        <v>4444</v>
      </c>
      <c r="K442" s="74">
        <v>4444</v>
      </c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5">
        <f t="shared" si="85"/>
        <v>4000</v>
      </c>
      <c r="AA442" s="74">
        <v>4000</v>
      </c>
      <c r="AB442" s="74"/>
    </row>
    <row r="443" spans="1:28" ht="25.5" hidden="1" x14ac:dyDescent="0.2">
      <c r="A443" s="14" t="s">
        <v>409</v>
      </c>
      <c r="B443" s="15" t="s">
        <v>196</v>
      </c>
      <c r="C443" s="15" t="s">
        <v>132</v>
      </c>
      <c r="D443" s="72">
        <v>7067.5</v>
      </c>
      <c r="E443" s="73">
        <v>1183.7</v>
      </c>
      <c r="F443" s="74"/>
      <c r="G443" s="75">
        <f t="shared" si="101"/>
        <v>0</v>
      </c>
      <c r="H443" s="74"/>
      <c r="I443" s="74"/>
      <c r="J443" s="75">
        <f t="shared" si="102"/>
        <v>0</v>
      </c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5">
        <f t="shared" si="85"/>
        <v>0</v>
      </c>
      <c r="AA443" s="74"/>
      <c r="AB443" s="74"/>
    </row>
    <row r="444" spans="1:28" hidden="1" x14ac:dyDescent="0.2">
      <c r="A444" s="29" t="s">
        <v>257</v>
      </c>
      <c r="B444" s="13" t="s">
        <v>196</v>
      </c>
      <c r="C444" s="13" t="s">
        <v>134</v>
      </c>
      <c r="D444" s="86">
        <f>SUM(D445+D446+D447+D449+D450+D451+D457+D458+D448+D454+D455+D456)</f>
        <v>70336.299999999988</v>
      </c>
      <c r="E444" s="123">
        <f>SUM(E445+E446+E447+E448+E449+E450+E451+E456+E457+E458)</f>
        <v>58201.8</v>
      </c>
      <c r="F444" s="123">
        <f>SUM(F445+F446+F447+F448+F449+F450+F451+F457+F458)</f>
        <v>0</v>
      </c>
      <c r="G444" s="75">
        <f t="shared" si="101"/>
        <v>81860.100000000006</v>
      </c>
      <c r="H444" s="86">
        <f>SUM(H445+H446+H447+H449+H450+H451+H457+H458)</f>
        <v>3458</v>
      </c>
      <c r="I444" s="86">
        <f>SUM(I445+I446+I447+I449+I450+I451+I457+I458)</f>
        <v>78402.100000000006</v>
      </c>
      <c r="J444" s="87">
        <f>SUM(J445+J446+J447+J449+J450+J451+J457+J458)</f>
        <v>41431.300000000003</v>
      </c>
      <c r="K444" s="86">
        <f>SUM(K445+K446+K447+K449+K450+K451+K457+K458)</f>
        <v>0</v>
      </c>
      <c r="L444" s="86"/>
      <c r="M444" s="86"/>
      <c r="N444" s="86"/>
      <c r="O444" s="86"/>
      <c r="P444" s="86"/>
      <c r="Q444" s="86"/>
      <c r="R444" s="86"/>
      <c r="S444" s="86"/>
      <c r="T444" s="86">
        <f>SUM(T445+T446+T447+T448+T449+T450+T451+T457+T458)</f>
        <v>32759.3</v>
      </c>
      <c r="U444" s="86"/>
      <c r="V444" s="86"/>
      <c r="W444" s="86"/>
      <c r="X444" s="86"/>
      <c r="Y444" s="86">
        <f>SUM(Y458)</f>
        <v>9475</v>
      </c>
      <c r="Z444" s="75">
        <f t="shared" si="85"/>
        <v>32759.3</v>
      </c>
      <c r="AA444" s="86">
        <f>SUM(AA445+AA446+AA447+AA449+AA450+AA451+AA457+AA458)</f>
        <v>0</v>
      </c>
      <c r="AB444" s="86">
        <f>SUM(AB445+AB446+AB447+AB448+AB449+AB450+AB451+AB457+AB458)</f>
        <v>32759.3</v>
      </c>
    </row>
    <row r="445" spans="1:28" ht="16.5" hidden="1" customHeight="1" x14ac:dyDescent="0.2">
      <c r="A445" s="14" t="s">
        <v>258</v>
      </c>
      <c r="B445" s="15" t="s">
        <v>196</v>
      </c>
      <c r="C445" s="15" t="s">
        <v>134</v>
      </c>
      <c r="D445" s="72"/>
      <c r="E445" s="122">
        <v>727.8</v>
      </c>
      <c r="F445" s="74"/>
      <c r="G445" s="75">
        <f t="shared" si="101"/>
        <v>0</v>
      </c>
      <c r="H445" s="74"/>
      <c r="I445" s="74"/>
      <c r="J445" s="75">
        <f t="shared" si="102"/>
        <v>0</v>
      </c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5">
        <f t="shared" si="85"/>
        <v>0</v>
      </c>
      <c r="AA445" s="74"/>
      <c r="AB445" s="74"/>
    </row>
    <row r="446" spans="1:28" ht="25.5" hidden="1" x14ac:dyDescent="0.2">
      <c r="A446" s="14" t="s">
        <v>259</v>
      </c>
      <c r="B446" s="15" t="s">
        <v>196</v>
      </c>
      <c r="C446" s="15" t="s">
        <v>134</v>
      </c>
      <c r="D446" s="72">
        <v>1911</v>
      </c>
      <c r="E446" s="122">
        <v>459.9</v>
      </c>
      <c r="F446" s="74"/>
      <c r="G446" s="75">
        <f t="shared" si="101"/>
        <v>0</v>
      </c>
      <c r="H446" s="74"/>
      <c r="I446" s="74"/>
      <c r="J446" s="75">
        <f t="shared" si="102"/>
        <v>0</v>
      </c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5">
        <f t="shared" si="85"/>
        <v>0</v>
      </c>
      <c r="AA446" s="74"/>
      <c r="AB446" s="74"/>
    </row>
    <row r="447" spans="1:28" ht="51" hidden="1" x14ac:dyDescent="0.2">
      <c r="A447" s="14" t="s">
        <v>410</v>
      </c>
      <c r="B447" s="15" t="s">
        <v>196</v>
      </c>
      <c r="C447" s="15" t="s">
        <v>134</v>
      </c>
      <c r="D447" s="72">
        <v>17732</v>
      </c>
      <c r="E447" s="73">
        <v>9344</v>
      </c>
      <c r="F447" s="74"/>
      <c r="G447" s="75">
        <f t="shared" si="101"/>
        <v>5700</v>
      </c>
      <c r="H447" s="74"/>
      <c r="I447" s="74">
        <v>5700</v>
      </c>
      <c r="J447" s="75">
        <f t="shared" si="102"/>
        <v>657</v>
      </c>
      <c r="K447" s="74"/>
      <c r="L447" s="74"/>
      <c r="M447" s="74"/>
      <c r="N447" s="74"/>
      <c r="O447" s="74"/>
      <c r="P447" s="74"/>
      <c r="Q447" s="74"/>
      <c r="R447" s="74"/>
      <c r="S447" s="74"/>
      <c r="T447" s="74">
        <v>657</v>
      </c>
      <c r="U447" s="74"/>
      <c r="V447" s="74"/>
      <c r="W447" s="74"/>
      <c r="X447" s="74"/>
      <c r="Y447" s="74"/>
      <c r="Z447" s="75">
        <f t="shared" si="85"/>
        <v>657</v>
      </c>
      <c r="AA447" s="74"/>
      <c r="AB447" s="74">
        <v>657</v>
      </c>
    </row>
    <row r="448" spans="1:28" ht="51" hidden="1" x14ac:dyDescent="0.2">
      <c r="A448" s="40" t="s">
        <v>14</v>
      </c>
      <c r="B448" s="15" t="s">
        <v>196</v>
      </c>
      <c r="C448" s="15" t="s">
        <v>134</v>
      </c>
      <c r="D448" s="72">
        <v>3503</v>
      </c>
      <c r="E448" s="73"/>
      <c r="F448" s="74"/>
      <c r="G448" s="75">
        <f>SUM(I448+H448)</f>
        <v>0</v>
      </c>
      <c r="H448" s="74"/>
      <c r="I448" s="74"/>
      <c r="J448" s="75">
        <f>SUM(K448+T448)</f>
        <v>803</v>
      </c>
      <c r="K448" s="74"/>
      <c r="L448" s="74"/>
      <c r="M448" s="74"/>
      <c r="N448" s="74"/>
      <c r="O448" s="74"/>
      <c r="P448" s="74"/>
      <c r="Q448" s="74"/>
      <c r="R448" s="74"/>
      <c r="S448" s="74"/>
      <c r="T448" s="74">
        <v>803</v>
      </c>
      <c r="U448" s="74"/>
      <c r="V448" s="74"/>
      <c r="W448" s="74"/>
      <c r="X448" s="74"/>
      <c r="Y448" s="74"/>
      <c r="Z448" s="75">
        <f t="shared" si="85"/>
        <v>803</v>
      </c>
      <c r="AA448" s="74"/>
      <c r="AB448" s="74">
        <v>803</v>
      </c>
    </row>
    <row r="449" spans="1:28" ht="51" hidden="1" x14ac:dyDescent="0.2">
      <c r="A449" s="14" t="s">
        <v>411</v>
      </c>
      <c r="B449" s="15" t="s">
        <v>196</v>
      </c>
      <c r="C449" s="15" t="s">
        <v>134</v>
      </c>
      <c r="D449" s="72">
        <v>15315</v>
      </c>
      <c r="E449" s="73">
        <v>9299</v>
      </c>
      <c r="F449" s="74"/>
      <c r="G449" s="75">
        <f t="shared" si="101"/>
        <v>2883</v>
      </c>
      <c r="H449" s="74"/>
      <c r="I449" s="74">
        <v>2883</v>
      </c>
      <c r="J449" s="75">
        <f t="shared" si="102"/>
        <v>0</v>
      </c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5">
        <f t="shared" si="85"/>
        <v>0</v>
      </c>
      <c r="AA449" s="74"/>
      <c r="AB449" s="74"/>
    </row>
    <row r="450" spans="1:28" ht="38.25" hidden="1" x14ac:dyDescent="0.2">
      <c r="A450" s="14" t="s">
        <v>412</v>
      </c>
      <c r="B450" s="15" t="s">
        <v>196</v>
      </c>
      <c r="C450" s="15" t="s">
        <v>134</v>
      </c>
      <c r="D450" s="72">
        <v>12433.7</v>
      </c>
      <c r="E450" s="73">
        <v>13919.6</v>
      </c>
      <c r="F450" s="74"/>
      <c r="G450" s="75">
        <f t="shared" si="101"/>
        <v>14755.2</v>
      </c>
      <c r="H450" s="74"/>
      <c r="I450" s="74">
        <v>14755.2</v>
      </c>
      <c r="J450" s="75">
        <f t="shared" si="102"/>
        <v>12665</v>
      </c>
      <c r="K450" s="74"/>
      <c r="L450" s="74"/>
      <c r="M450" s="74"/>
      <c r="N450" s="74"/>
      <c r="O450" s="74"/>
      <c r="P450" s="74"/>
      <c r="Q450" s="74"/>
      <c r="R450" s="74"/>
      <c r="S450" s="74"/>
      <c r="T450" s="74">
        <v>12665</v>
      </c>
      <c r="U450" s="74"/>
      <c r="V450" s="74"/>
      <c r="W450" s="74"/>
      <c r="X450" s="74"/>
      <c r="Y450" s="74"/>
      <c r="Z450" s="75">
        <f t="shared" si="85"/>
        <v>12665</v>
      </c>
      <c r="AA450" s="74"/>
      <c r="AB450" s="74">
        <v>12665</v>
      </c>
    </row>
    <row r="451" spans="1:28" ht="41.25" hidden="1" customHeight="1" x14ac:dyDescent="0.2">
      <c r="A451" s="14" t="s">
        <v>413</v>
      </c>
      <c r="B451" s="15" t="s">
        <v>196</v>
      </c>
      <c r="C451" s="15" t="s">
        <v>134</v>
      </c>
      <c r="D451" s="73">
        <f>SUM(D452+D453)</f>
        <v>11359.6</v>
      </c>
      <c r="E451" s="73">
        <f>SUM(E452+E453)</f>
        <v>14258.4</v>
      </c>
      <c r="F451" s="73">
        <f>SUM(F452+F453)</f>
        <v>0</v>
      </c>
      <c r="G451" s="75">
        <f t="shared" si="101"/>
        <v>14258.4</v>
      </c>
      <c r="H451" s="73">
        <f>SUM(H452+H453)</f>
        <v>0</v>
      </c>
      <c r="I451" s="73">
        <v>14258.4</v>
      </c>
      <c r="J451" s="101">
        <f>SUM(J452+J453)</f>
        <v>18634.3</v>
      </c>
      <c r="K451" s="73">
        <f>SUM(K452+K453)</f>
        <v>0</v>
      </c>
      <c r="L451" s="73"/>
      <c r="M451" s="73"/>
      <c r="N451" s="73"/>
      <c r="O451" s="73"/>
      <c r="P451" s="73"/>
      <c r="Q451" s="73"/>
      <c r="R451" s="73"/>
      <c r="S451" s="73"/>
      <c r="T451" s="73">
        <f>SUM(T452+T453)</f>
        <v>18634.3</v>
      </c>
      <c r="U451" s="73"/>
      <c r="V451" s="73"/>
      <c r="W451" s="73"/>
      <c r="X451" s="73"/>
      <c r="Y451" s="73"/>
      <c r="Z451" s="75">
        <f t="shared" si="85"/>
        <v>18634.3</v>
      </c>
      <c r="AA451" s="73">
        <f>SUM(AA452+AA453)</f>
        <v>0</v>
      </c>
      <c r="AB451" s="73">
        <f>SUM(AB452+AB453)</f>
        <v>18634.3</v>
      </c>
    </row>
    <row r="452" spans="1:28" hidden="1" x14ac:dyDescent="0.2">
      <c r="A452" s="14" t="s">
        <v>260</v>
      </c>
      <c r="B452" s="15" t="s">
        <v>196</v>
      </c>
      <c r="C452" s="15" t="s">
        <v>134</v>
      </c>
      <c r="D452" s="72">
        <v>11359.6</v>
      </c>
      <c r="E452" s="73">
        <v>12279</v>
      </c>
      <c r="F452" s="74"/>
      <c r="G452" s="75">
        <f t="shared" si="101"/>
        <v>0</v>
      </c>
      <c r="H452" s="74"/>
      <c r="I452" s="74"/>
      <c r="J452" s="75">
        <f t="shared" si="102"/>
        <v>18634.3</v>
      </c>
      <c r="K452" s="74"/>
      <c r="L452" s="74"/>
      <c r="M452" s="74"/>
      <c r="N452" s="74"/>
      <c r="O452" s="74"/>
      <c r="P452" s="74"/>
      <c r="Q452" s="74"/>
      <c r="R452" s="74"/>
      <c r="S452" s="74"/>
      <c r="T452" s="74">
        <v>18634.3</v>
      </c>
      <c r="U452" s="74"/>
      <c r="V452" s="74"/>
      <c r="W452" s="74"/>
      <c r="X452" s="74"/>
      <c r="Y452" s="74"/>
      <c r="Z452" s="75">
        <f t="shared" si="85"/>
        <v>18634.3</v>
      </c>
      <c r="AA452" s="74"/>
      <c r="AB452" s="74">
        <v>18634.3</v>
      </c>
    </row>
    <row r="453" spans="1:28" hidden="1" x14ac:dyDescent="0.2">
      <c r="A453" s="14" t="s">
        <v>261</v>
      </c>
      <c r="B453" s="15" t="s">
        <v>196</v>
      </c>
      <c r="C453" s="15" t="s">
        <v>134</v>
      </c>
      <c r="D453" s="72"/>
      <c r="E453" s="73">
        <v>1979.4</v>
      </c>
      <c r="F453" s="74"/>
      <c r="G453" s="75">
        <f t="shared" si="101"/>
        <v>0</v>
      </c>
      <c r="H453" s="74"/>
      <c r="I453" s="74"/>
      <c r="J453" s="75">
        <f t="shared" si="102"/>
        <v>0</v>
      </c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5">
        <f t="shared" si="85"/>
        <v>0</v>
      </c>
      <c r="AA453" s="74"/>
      <c r="AB453" s="74"/>
    </row>
    <row r="454" spans="1:28" hidden="1" x14ac:dyDescent="0.2">
      <c r="A454" s="40" t="s">
        <v>53</v>
      </c>
      <c r="B454" s="43" t="s">
        <v>196</v>
      </c>
      <c r="C454" s="43" t="s">
        <v>134</v>
      </c>
      <c r="D454" s="72">
        <v>10</v>
      </c>
      <c r="E454" s="73"/>
      <c r="F454" s="74"/>
      <c r="G454" s="75">
        <f t="shared" si="101"/>
        <v>0</v>
      </c>
      <c r="H454" s="74"/>
      <c r="I454" s="74"/>
      <c r="J454" s="75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5">
        <f t="shared" si="85"/>
        <v>0</v>
      </c>
      <c r="AA454" s="74"/>
      <c r="AB454" s="74"/>
    </row>
    <row r="455" spans="1:28" ht="38.25" hidden="1" x14ac:dyDescent="0.2">
      <c r="A455" s="40" t="s">
        <v>54</v>
      </c>
      <c r="B455" s="43" t="s">
        <v>196</v>
      </c>
      <c r="C455" s="43" t="s">
        <v>134</v>
      </c>
      <c r="D455" s="72">
        <v>500</v>
      </c>
      <c r="E455" s="73"/>
      <c r="F455" s="74"/>
      <c r="G455" s="75">
        <f t="shared" si="101"/>
        <v>0</v>
      </c>
      <c r="H455" s="74"/>
      <c r="I455" s="74"/>
      <c r="J455" s="75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5">
        <f t="shared" si="85"/>
        <v>0</v>
      </c>
      <c r="AA455" s="74"/>
      <c r="AB455" s="74"/>
    </row>
    <row r="456" spans="1:28" ht="25.5" hidden="1" x14ac:dyDescent="0.2">
      <c r="A456" s="40" t="s">
        <v>55</v>
      </c>
      <c r="B456" s="43" t="s">
        <v>196</v>
      </c>
      <c r="C456" s="43" t="s">
        <v>134</v>
      </c>
      <c r="D456" s="72">
        <v>306</v>
      </c>
      <c r="E456" s="73">
        <v>730.1</v>
      </c>
      <c r="F456" s="74"/>
      <c r="G456" s="75">
        <f t="shared" si="101"/>
        <v>0</v>
      </c>
      <c r="H456" s="74"/>
      <c r="I456" s="74"/>
      <c r="J456" s="75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5">
        <f t="shared" si="85"/>
        <v>0</v>
      </c>
      <c r="AA456" s="74"/>
      <c r="AB456" s="74"/>
    </row>
    <row r="457" spans="1:28" ht="38.25" hidden="1" x14ac:dyDescent="0.2">
      <c r="A457" s="14" t="s">
        <v>262</v>
      </c>
      <c r="B457" s="15" t="s">
        <v>196</v>
      </c>
      <c r="C457" s="15" t="s">
        <v>134</v>
      </c>
      <c r="D457" s="72"/>
      <c r="E457" s="73">
        <v>0</v>
      </c>
      <c r="F457" s="74"/>
      <c r="G457" s="75">
        <f t="shared" si="101"/>
        <v>34571.5</v>
      </c>
      <c r="H457" s="74">
        <v>3458</v>
      </c>
      <c r="I457" s="74">
        <v>31113.5</v>
      </c>
      <c r="J457" s="75">
        <f t="shared" si="102"/>
        <v>0</v>
      </c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5">
        <f t="shared" ref="Z457:Z497" si="106">SUM(AA457:AB457)</f>
        <v>0</v>
      </c>
      <c r="AA457" s="74"/>
      <c r="AB457" s="74"/>
    </row>
    <row r="458" spans="1:28" ht="64.5" hidden="1" customHeight="1" collapsed="1" x14ac:dyDescent="0.2">
      <c r="A458" s="14" t="s">
        <v>414</v>
      </c>
      <c r="B458" s="15" t="s">
        <v>196</v>
      </c>
      <c r="C458" s="15" t="s">
        <v>134</v>
      </c>
      <c r="D458" s="73">
        <f>SUM(D459:D466)</f>
        <v>7266</v>
      </c>
      <c r="E458" s="73">
        <f>SUM(E459:E466)</f>
        <v>9463</v>
      </c>
      <c r="F458" s="73">
        <f>SUM(F459:F466)</f>
        <v>0</v>
      </c>
      <c r="G458" s="101">
        <f>SUM(G459:G466)</f>
        <v>0</v>
      </c>
      <c r="H458" s="73">
        <f>SUM(H459:H466)</f>
        <v>0</v>
      </c>
      <c r="I458" s="73">
        <v>9692</v>
      </c>
      <c r="J458" s="101">
        <f>SUM(J459:J466)</f>
        <v>9475</v>
      </c>
      <c r="K458" s="73">
        <f>SUM(K459:K466)</f>
        <v>0</v>
      </c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>
        <f>SUM(Y459:Y466)</f>
        <v>9475</v>
      </c>
      <c r="Z458" s="75">
        <f t="shared" si="106"/>
        <v>0</v>
      </c>
      <c r="AA458" s="73">
        <f>SUM(AA459:AA466)</f>
        <v>0</v>
      </c>
      <c r="AB458" s="73"/>
    </row>
    <row r="459" spans="1:28" hidden="1" outlineLevel="1" x14ac:dyDescent="0.2">
      <c r="A459" s="14" t="s">
        <v>263</v>
      </c>
      <c r="B459" s="15" t="s">
        <v>196</v>
      </c>
      <c r="C459" s="15" t="s">
        <v>134</v>
      </c>
      <c r="D459" s="72">
        <v>1990.6</v>
      </c>
      <c r="E459" s="73">
        <v>2400</v>
      </c>
      <c r="F459" s="74"/>
      <c r="G459" s="75">
        <f t="shared" si="101"/>
        <v>0</v>
      </c>
      <c r="H459" s="74"/>
      <c r="I459" s="74"/>
      <c r="J459" s="75">
        <f t="shared" si="102"/>
        <v>2984.6</v>
      </c>
      <c r="K459" s="74"/>
      <c r="L459" s="74"/>
      <c r="M459" s="74"/>
      <c r="N459" s="74"/>
      <c r="O459" s="74"/>
      <c r="P459" s="74"/>
      <c r="Q459" s="74"/>
      <c r="R459" s="74"/>
      <c r="S459" s="74"/>
      <c r="T459" s="74">
        <v>2984.6</v>
      </c>
      <c r="U459" s="74"/>
      <c r="V459" s="74"/>
      <c r="W459" s="74"/>
      <c r="X459" s="74"/>
      <c r="Y459" s="74">
        <v>2984.6</v>
      </c>
      <c r="Z459" s="75">
        <f t="shared" si="106"/>
        <v>2984.6</v>
      </c>
      <c r="AA459" s="74"/>
      <c r="AB459" s="74">
        <v>2984.6</v>
      </c>
    </row>
    <row r="460" spans="1:28" hidden="1" outlineLevel="1" x14ac:dyDescent="0.2">
      <c r="A460" s="14" t="s">
        <v>264</v>
      </c>
      <c r="B460" s="15" t="s">
        <v>196</v>
      </c>
      <c r="C460" s="15" t="s">
        <v>134</v>
      </c>
      <c r="D460" s="72">
        <v>612.4</v>
      </c>
      <c r="E460" s="73">
        <v>800</v>
      </c>
      <c r="F460" s="74"/>
      <c r="G460" s="75">
        <f t="shared" si="101"/>
        <v>0</v>
      </c>
      <c r="H460" s="74"/>
      <c r="I460" s="74"/>
      <c r="J460" s="75">
        <f t="shared" si="102"/>
        <v>994.9</v>
      </c>
      <c r="K460" s="74"/>
      <c r="L460" s="74"/>
      <c r="M460" s="74"/>
      <c r="N460" s="74"/>
      <c r="O460" s="74"/>
      <c r="P460" s="74"/>
      <c r="Q460" s="74"/>
      <c r="R460" s="74"/>
      <c r="S460" s="74"/>
      <c r="T460" s="74">
        <v>994.9</v>
      </c>
      <c r="U460" s="74"/>
      <c r="V460" s="74"/>
      <c r="W460" s="74"/>
      <c r="X460" s="74"/>
      <c r="Y460" s="74">
        <v>994.9</v>
      </c>
      <c r="Z460" s="75">
        <f t="shared" si="106"/>
        <v>994.9</v>
      </c>
      <c r="AA460" s="74"/>
      <c r="AB460" s="74">
        <v>994.9</v>
      </c>
    </row>
    <row r="461" spans="1:28" hidden="1" outlineLevel="1" x14ac:dyDescent="0.2">
      <c r="A461" s="14" t="s">
        <v>265</v>
      </c>
      <c r="B461" s="15" t="s">
        <v>196</v>
      </c>
      <c r="C461" s="15" t="s">
        <v>134</v>
      </c>
      <c r="D461" s="72">
        <v>1709.7</v>
      </c>
      <c r="E461" s="73">
        <v>2248</v>
      </c>
      <c r="F461" s="74"/>
      <c r="G461" s="75">
        <f t="shared" si="101"/>
        <v>0</v>
      </c>
      <c r="H461" s="74"/>
      <c r="I461" s="74"/>
      <c r="J461" s="75">
        <f t="shared" si="102"/>
        <v>1563.4</v>
      </c>
      <c r="K461" s="74"/>
      <c r="L461" s="74"/>
      <c r="M461" s="74"/>
      <c r="N461" s="74"/>
      <c r="O461" s="74"/>
      <c r="P461" s="74"/>
      <c r="Q461" s="74"/>
      <c r="R461" s="74"/>
      <c r="S461" s="74"/>
      <c r="T461" s="74">
        <v>1563.4</v>
      </c>
      <c r="U461" s="74"/>
      <c r="V461" s="74"/>
      <c r="W461" s="74"/>
      <c r="X461" s="74"/>
      <c r="Y461" s="74">
        <v>1563.4</v>
      </c>
      <c r="Z461" s="75">
        <f t="shared" si="106"/>
        <v>1563.4</v>
      </c>
      <c r="AA461" s="74"/>
      <c r="AB461" s="74">
        <v>1563.4</v>
      </c>
    </row>
    <row r="462" spans="1:28" hidden="1" outlineLevel="1" x14ac:dyDescent="0.2">
      <c r="A462" s="14" t="s">
        <v>266</v>
      </c>
      <c r="B462" s="15" t="s">
        <v>196</v>
      </c>
      <c r="C462" s="15" t="s">
        <v>134</v>
      </c>
      <c r="D462" s="72">
        <v>1625.6</v>
      </c>
      <c r="E462" s="73">
        <v>2300</v>
      </c>
      <c r="F462" s="74"/>
      <c r="G462" s="75">
        <f t="shared" si="101"/>
        <v>0</v>
      </c>
      <c r="H462" s="74"/>
      <c r="I462" s="74"/>
      <c r="J462" s="75">
        <f t="shared" si="102"/>
        <v>1705.5</v>
      </c>
      <c r="K462" s="74"/>
      <c r="L462" s="74"/>
      <c r="M462" s="74"/>
      <c r="N462" s="74"/>
      <c r="O462" s="74"/>
      <c r="P462" s="74"/>
      <c r="Q462" s="74"/>
      <c r="R462" s="74"/>
      <c r="S462" s="74"/>
      <c r="T462" s="74">
        <v>1705.5</v>
      </c>
      <c r="U462" s="74"/>
      <c r="V462" s="74"/>
      <c r="W462" s="74"/>
      <c r="X462" s="74"/>
      <c r="Y462" s="74">
        <v>1705.5</v>
      </c>
      <c r="Z462" s="75">
        <f t="shared" si="106"/>
        <v>1705.5</v>
      </c>
      <c r="AA462" s="74"/>
      <c r="AB462" s="74">
        <v>1705.5</v>
      </c>
    </row>
    <row r="463" spans="1:28" hidden="1" outlineLevel="1" x14ac:dyDescent="0.2">
      <c r="A463" s="14" t="s">
        <v>267</v>
      </c>
      <c r="B463" s="15" t="s">
        <v>196</v>
      </c>
      <c r="C463" s="15" t="s">
        <v>134</v>
      </c>
      <c r="D463" s="72">
        <v>576.6</v>
      </c>
      <c r="E463" s="73">
        <v>750</v>
      </c>
      <c r="F463" s="74"/>
      <c r="G463" s="75">
        <f t="shared" si="101"/>
        <v>0</v>
      </c>
      <c r="H463" s="74"/>
      <c r="I463" s="74"/>
      <c r="J463" s="75">
        <f t="shared" si="102"/>
        <v>758</v>
      </c>
      <c r="K463" s="74"/>
      <c r="L463" s="74"/>
      <c r="M463" s="74"/>
      <c r="N463" s="74"/>
      <c r="O463" s="74"/>
      <c r="P463" s="74"/>
      <c r="Q463" s="74"/>
      <c r="R463" s="74"/>
      <c r="S463" s="74"/>
      <c r="T463" s="74">
        <v>758</v>
      </c>
      <c r="U463" s="74"/>
      <c r="V463" s="74"/>
      <c r="W463" s="74"/>
      <c r="X463" s="74"/>
      <c r="Y463" s="74">
        <v>758</v>
      </c>
      <c r="Z463" s="75">
        <f t="shared" si="106"/>
        <v>758</v>
      </c>
      <c r="AA463" s="74"/>
      <c r="AB463" s="74">
        <v>758</v>
      </c>
    </row>
    <row r="464" spans="1:28" hidden="1" outlineLevel="1" x14ac:dyDescent="0.2">
      <c r="A464" s="14" t="s">
        <v>268</v>
      </c>
      <c r="B464" s="15" t="s">
        <v>196</v>
      </c>
      <c r="C464" s="15" t="s">
        <v>134</v>
      </c>
      <c r="D464" s="72">
        <v>196.6</v>
      </c>
      <c r="E464" s="73">
        <v>250</v>
      </c>
      <c r="F464" s="74"/>
      <c r="G464" s="75">
        <f t="shared" si="101"/>
        <v>0</v>
      </c>
      <c r="H464" s="74"/>
      <c r="I464" s="74"/>
      <c r="J464" s="75">
        <f t="shared" si="102"/>
        <v>236.9</v>
      </c>
      <c r="K464" s="74"/>
      <c r="L464" s="74"/>
      <c r="M464" s="74"/>
      <c r="N464" s="74"/>
      <c r="O464" s="74"/>
      <c r="P464" s="74"/>
      <c r="Q464" s="74"/>
      <c r="R464" s="74"/>
      <c r="S464" s="74"/>
      <c r="T464" s="74">
        <v>236.9</v>
      </c>
      <c r="U464" s="74"/>
      <c r="V464" s="74"/>
      <c r="W464" s="74"/>
      <c r="X464" s="74"/>
      <c r="Y464" s="74">
        <v>236.9</v>
      </c>
      <c r="Z464" s="75">
        <f t="shared" si="106"/>
        <v>236.9</v>
      </c>
      <c r="AA464" s="74"/>
      <c r="AB464" s="74">
        <v>236.9</v>
      </c>
    </row>
    <row r="465" spans="1:28" hidden="1" outlineLevel="1" x14ac:dyDescent="0.2">
      <c r="A465" s="14" t="s">
        <v>269</v>
      </c>
      <c r="B465" s="15" t="s">
        <v>196</v>
      </c>
      <c r="C465" s="15" t="s">
        <v>134</v>
      </c>
      <c r="D465" s="72">
        <v>174.8</v>
      </c>
      <c r="E465" s="73">
        <v>330</v>
      </c>
      <c r="F465" s="74"/>
      <c r="G465" s="75">
        <f t="shared" si="101"/>
        <v>0</v>
      </c>
      <c r="H465" s="74"/>
      <c r="I465" s="74"/>
      <c r="J465" s="75">
        <f t="shared" si="102"/>
        <v>331.6</v>
      </c>
      <c r="K465" s="74"/>
      <c r="L465" s="74"/>
      <c r="M465" s="74"/>
      <c r="N465" s="74"/>
      <c r="O465" s="74"/>
      <c r="P465" s="74"/>
      <c r="Q465" s="74"/>
      <c r="R465" s="74"/>
      <c r="S465" s="74"/>
      <c r="T465" s="74">
        <v>331.6</v>
      </c>
      <c r="U465" s="74"/>
      <c r="V465" s="74"/>
      <c r="W465" s="74"/>
      <c r="X465" s="74"/>
      <c r="Y465" s="74">
        <v>331.6</v>
      </c>
      <c r="Z465" s="75">
        <f t="shared" si="106"/>
        <v>331.6</v>
      </c>
      <c r="AA465" s="74"/>
      <c r="AB465" s="74">
        <v>331.6</v>
      </c>
    </row>
    <row r="466" spans="1:28" hidden="1" outlineLevel="1" x14ac:dyDescent="0.2">
      <c r="A466" s="14" t="s">
        <v>270</v>
      </c>
      <c r="B466" s="15" t="s">
        <v>196</v>
      </c>
      <c r="C466" s="15" t="s">
        <v>134</v>
      </c>
      <c r="D466" s="72">
        <v>379.7</v>
      </c>
      <c r="E466" s="73">
        <v>385</v>
      </c>
      <c r="F466" s="74"/>
      <c r="G466" s="75">
        <f t="shared" si="101"/>
        <v>0</v>
      </c>
      <c r="H466" s="74"/>
      <c r="I466" s="74"/>
      <c r="J466" s="75">
        <f t="shared" si="102"/>
        <v>900.1</v>
      </c>
      <c r="K466" s="74"/>
      <c r="L466" s="74"/>
      <c r="M466" s="74"/>
      <c r="N466" s="74"/>
      <c r="O466" s="74"/>
      <c r="P466" s="74"/>
      <c r="Q466" s="74"/>
      <c r="R466" s="74"/>
      <c r="S466" s="74"/>
      <c r="T466" s="74">
        <v>900.1</v>
      </c>
      <c r="U466" s="74"/>
      <c r="V466" s="74"/>
      <c r="W466" s="74"/>
      <c r="X466" s="74"/>
      <c r="Y466" s="74">
        <v>900.1</v>
      </c>
      <c r="Z466" s="75">
        <f t="shared" si="106"/>
        <v>900.1</v>
      </c>
      <c r="AA466" s="74"/>
      <c r="AB466" s="74">
        <v>900.1</v>
      </c>
    </row>
    <row r="467" spans="1:28" s="18" customFormat="1" ht="18.75" hidden="1" customHeight="1" collapsed="1" x14ac:dyDescent="0.2">
      <c r="A467" s="25" t="s">
        <v>415</v>
      </c>
      <c r="B467" s="17" t="s">
        <v>196</v>
      </c>
      <c r="C467" s="24" t="s">
        <v>137</v>
      </c>
      <c r="D467" s="91">
        <f t="shared" ref="D467:K467" si="107">SUM(D468+D469+D472)</f>
        <v>67656.800000000003</v>
      </c>
      <c r="E467" s="91">
        <f t="shared" si="107"/>
        <v>86694.1</v>
      </c>
      <c r="F467" s="91">
        <f t="shared" si="107"/>
        <v>0</v>
      </c>
      <c r="G467" s="92">
        <f t="shared" si="107"/>
        <v>88718.8</v>
      </c>
      <c r="H467" s="91">
        <f t="shared" si="107"/>
        <v>0</v>
      </c>
      <c r="I467" s="91">
        <f t="shared" si="107"/>
        <v>88718.8</v>
      </c>
      <c r="J467" s="92">
        <f>SUM(J468+J469+J472+J470+J471)</f>
        <v>86617.2</v>
      </c>
      <c r="K467" s="91">
        <f t="shared" si="107"/>
        <v>0</v>
      </c>
      <c r="L467" s="91"/>
      <c r="M467" s="91"/>
      <c r="N467" s="91"/>
      <c r="O467" s="91"/>
      <c r="P467" s="91"/>
      <c r="Q467" s="91"/>
      <c r="R467" s="91"/>
      <c r="S467" s="91"/>
      <c r="T467" s="91">
        <f>SUM(T468+T469+T470+T471+T472)</f>
        <v>86617.2</v>
      </c>
      <c r="U467" s="91"/>
      <c r="V467" s="91"/>
      <c r="W467" s="91"/>
      <c r="X467" s="91"/>
      <c r="Y467" s="91"/>
      <c r="Z467" s="75">
        <f t="shared" si="106"/>
        <v>86617.2</v>
      </c>
      <c r="AA467" s="91">
        <f>SUM(AA468+AA469+AA470+AA471+AA472)</f>
        <v>0</v>
      </c>
      <c r="AB467" s="91">
        <f>SUM(AB468+AB469+AB470+AB471+AB472)</f>
        <v>86617.2</v>
      </c>
    </row>
    <row r="468" spans="1:28" ht="38.25" hidden="1" x14ac:dyDescent="0.2">
      <c r="A468" s="14" t="s">
        <v>271</v>
      </c>
      <c r="B468" s="15" t="s">
        <v>196</v>
      </c>
      <c r="C468" s="20" t="s">
        <v>137</v>
      </c>
      <c r="D468" s="76">
        <v>464.8</v>
      </c>
      <c r="E468" s="73">
        <v>928.2</v>
      </c>
      <c r="F468" s="74"/>
      <c r="G468" s="75">
        <f t="shared" si="101"/>
        <v>685.2</v>
      </c>
      <c r="H468" s="74"/>
      <c r="I468" s="74">
        <v>685.2</v>
      </c>
      <c r="J468" s="75">
        <f t="shared" si="102"/>
        <v>685.2</v>
      </c>
      <c r="K468" s="74"/>
      <c r="L468" s="74"/>
      <c r="M468" s="74"/>
      <c r="N468" s="74"/>
      <c r="O468" s="74"/>
      <c r="P468" s="74"/>
      <c r="Q468" s="74"/>
      <c r="R468" s="74"/>
      <c r="S468" s="74"/>
      <c r="T468" s="74">
        <v>685.2</v>
      </c>
      <c r="U468" s="74"/>
      <c r="V468" s="74"/>
      <c r="W468" s="74"/>
      <c r="X468" s="74"/>
      <c r="Y468" s="74"/>
      <c r="Z468" s="75">
        <f t="shared" si="106"/>
        <v>685.2</v>
      </c>
      <c r="AA468" s="74"/>
      <c r="AB468" s="74">
        <v>685.2</v>
      </c>
    </row>
    <row r="469" spans="1:28" ht="51" hidden="1" x14ac:dyDescent="0.2">
      <c r="A469" s="14" t="s">
        <v>272</v>
      </c>
      <c r="B469" s="15" t="s">
        <v>196</v>
      </c>
      <c r="C469" s="20" t="s">
        <v>137</v>
      </c>
      <c r="D469" s="76">
        <v>54718</v>
      </c>
      <c r="E469" s="73">
        <v>63765.9</v>
      </c>
      <c r="F469" s="74"/>
      <c r="G469" s="75">
        <f t="shared" si="101"/>
        <v>66032.600000000006</v>
      </c>
      <c r="H469" s="74"/>
      <c r="I469" s="74">
        <v>66032.600000000006</v>
      </c>
      <c r="J469" s="75">
        <f t="shared" si="102"/>
        <v>64898</v>
      </c>
      <c r="K469" s="74"/>
      <c r="L469" s="74"/>
      <c r="M469" s="74"/>
      <c r="N469" s="74"/>
      <c r="O469" s="74"/>
      <c r="P469" s="74"/>
      <c r="Q469" s="74"/>
      <c r="R469" s="74"/>
      <c r="S469" s="74"/>
      <c r="T469" s="74">
        <v>64898</v>
      </c>
      <c r="U469" s="74"/>
      <c r="V469" s="74"/>
      <c r="W469" s="74"/>
      <c r="X469" s="74"/>
      <c r="Y469" s="74"/>
      <c r="Z469" s="75">
        <f t="shared" si="106"/>
        <v>64898</v>
      </c>
      <c r="AA469" s="74"/>
      <c r="AB469" s="74">
        <v>64898</v>
      </c>
    </row>
    <row r="470" spans="1:28" ht="51" hidden="1" x14ac:dyDescent="0.2">
      <c r="A470" s="14" t="s">
        <v>411</v>
      </c>
      <c r="B470" s="15" t="s">
        <v>196</v>
      </c>
      <c r="C470" s="15" t="s">
        <v>137</v>
      </c>
      <c r="D470" s="72"/>
      <c r="E470" s="73"/>
      <c r="F470" s="74"/>
      <c r="G470" s="75">
        <f>SUM(I470+H470)</f>
        <v>0</v>
      </c>
      <c r="H470" s="74"/>
      <c r="I470" s="74"/>
      <c r="J470" s="75">
        <f>SUM(K470+T470)</f>
        <v>6600</v>
      </c>
      <c r="K470" s="74"/>
      <c r="L470" s="74"/>
      <c r="M470" s="74"/>
      <c r="N470" s="74"/>
      <c r="O470" s="74"/>
      <c r="P470" s="74"/>
      <c r="Q470" s="74"/>
      <c r="R470" s="74"/>
      <c r="S470" s="74"/>
      <c r="T470" s="74">
        <v>6600</v>
      </c>
      <c r="U470" s="74"/>
      <c r="V470" s="74"/>
      <c r="W470" s="74"/>
      <c r="X470" s="74"/>
      <c r="Y470" s="74"/>
      <c r="Z470" s="75">
        <f t="shared" si="106"/>
        <v>6600</v>
      </c>
      <c r="AA470" s="74"/>
      <c r="AB470" s="74">
        <v>6600</v>
      </c>
    </row>
    <row r="471" spans="1:28" ht="38.25" hidden="1" x14ac:dyDescent="0.2">
      <c r="A471" s="14" t="s">
        <v>90</v>
      </c>
      <c r="B471" s="15" t="s">
        <v>196</v>
      </c>
      <c r="C471" s="15" t="s">
        <v>137</v>
      </c>
      <c r="D471" s="72"/>
      <c r="E471" s="73"/>
      <c r="F471" s="74"/>
      <c r="G471" s="75"/>
      <c r="H471" s="74"/>
      <c r="I471" s="74"/>
      <c r="J471" s="75">
        <f>SUM(K471+T471)</f>
        <v>98</v>
      </c>
      <c r="K471" s="74"/>
      <c r="L471" s="74"/>
      <c r="M471" s="74"/>
      <c r="N471" s="74"/>
      <c r="O471" s="74"/>
      <c r="P471" s="74"/>
      <c r="Q471" s="74"/>
      <c r="R471" s="74"/>
      <c r="S471" s="74"/>
      <c r="T471" s="74">
        <v>98</v>
      </c>
      <c r="U471" s="74"/>
      <c r="V471" s="74"/>
      <c r="W471" s="74"/>
      <c r="X471" s="74"/>
      <c r="Y471" s="74"/>
      <c r="Z471" s="75">
        <f t="shared" si="106"/>
        <v>98</v>
      </c>
      <c r="AA471" s="74"/>
      <c r="AB471" s="74">
        <v>98</v>
      </c>
    </row>
    <row r="472" spans="1:28" ht="63.75" hidden="1" x14ac:dyDescent="0.2">
      <c r="A472" s="14" t="s">
        <v>45</v>
      </c>
      <c r="B472" s="15" t="s">
        <v>196</v>
      </c>
      <c r="C472" s="20" t="s">
        <v>137</v>
      </c>
      <c r="D472" s="76">
        <v>12474</v>
      </c>
      <c r="E472" s="73">
        <v>22000</v>
      </c>
      <c r="F472" s="74"/>
      <c r="G472" s="75">
        <f t="shared" si="101"/>
        <v>22001</v>
      </c>
      <c r="H472" s="74"/>
      <c r="I472" s="74">
        <v>22001</v>
      </c>
      <c r="J472" s="75">
        <f t="shared" si="102"/>
        <v>14336</v>
      </c>
      <c r="K472" s="74"/>
      <c r="L472" s="74"/>
      <c r="M472" s="74"/>
      <c r="N472" s="74"/>
      <c r="O472" s="74"/>
      <c r="P472" s="74"/>
      <c r="Q472" s="74"/>
      <c r="R472" s="74"/>
      <c r="S472" s="74"/>
      <c r="T472" s="74">
        <v>14336</v>
      </c>
      <c r="U472" s="74"/>
      <c r="V472" s="74"/>
      <c r="W472" s="74"/>
      <c r="X472" s="74"/>
      <c r="Y472" s="74"/>
      <c r="Z472" s="75">
        <f t="shared" si="106"/>
        <v>14336</v>
      </c>
      <c r="AA472" s="74"/>
      <c r="AB472" s="74">
        <v>14336</v>
      </c>
    </row>
    <row r="473" spans="1:28" s="18" customFormat="1" ht="17.25" hidden="1" customHeight="1" x14ac:dyDescent="0.2">
      <c r="A473" s="16" t="s">
        <v>273</v>
      </c>
      <c r="B473" s="17" t="s">
        <v>196</v>
      </c>
      <c r="C473" s="24" t="s">
        <v>141</v>
      </c>
      <c r="D473" s="105">
        <f t="shared" ref="D473:K473" si="108">SUM(D474)</f>
        <v>8927.5</v>
      </c>
      <c r="E473" s="105">
        <f t="shared" si="108"/>
        <v>11209</v>
      </c>
      <c r="F473" s="105">
        <f t="shared" si="108"/>
        <v>0</v>
      </c>
      <c r="G473" s="106">
        <f t="shared" si="108"/>
        <v>11209</v>
      </c>
      <c r="H473" s="105">
        <f t="shared" si="108"/>
        <v>0</v>
      </c>
      <c r="I473" s="105">
        <f t="shared" si="108"/>
        <v>11209</v>
      </c>
      <c r="J473" s="106">
        <f t="shared" si="108"/>
        <v>14226</v>
      </c>
      <c r="K473" s="105">
        <f t="shared" si="108"/>
        <v>0</v>
      </c>
      <c r="L473" s="105"/>
      <c r="M473" s="105"/>
      <c r="N473" s="105"/>
      <c r="O473" s="105"/>
      <c r="P473" s="105"/>
      <c r="Q473" s="105"/>
      <c r="R473" s="105"/>
      <c r="S473" s="105"/>
      <c r="T473" s="105">
        <f>SUM(T474)</f>
        <v>14226</v>
      </c>
      <c r="U473" s="105"/>
      <c r="V473" s="105"/>
      <c r="W473" s="105"/>
      <c r="X473" s="105"/>
      <c r="Y473" s="105"/>
      <c r="Z473" s="75">
        <f t="shared" si="106"/>
        <v>14226</v>
      </c>
      <c r="AA473" s="105">
        <f>SUM(AA474)</f>
        <v>0</v>
      </c>
      <c r="AB473" s="105">
        <f>SUM(AB474)</f>
        <v>14226</v>
      </c>
    </row>
    <row r="474" spans="1:28" ht="25.5" hidden="1" x14ac:dyDescent="0.2">
      <c r="A474" s="14" t="s">
        <v>459</v>
      </c>
      <c r="B474" s="15" t="s">
        <v>196</v>
      </c>
      <c r="C474" s="20" t="s">
        <v>141</v>
      </c>
      <c r="D474" s="76">
        <v>8927.5</v>
      </c>
      <c r="E474" s="73">
        <v>11209</v>
      </c>
      <c r="F474" s="74"/>
      <c r="G474" s="75">
        <f t="shared" si="101"/>
        <v>11209</v>
      </c>
      <c r="H474" s="74"/>
      <c r="I474" s="74">
        <v>11209</v>
      </c>
      <c r="J474" s="75">
        <f t="shared" si="102"/>
        <v>14226</v>
      </c>
      <c r="K474" s="74"/>
      <c r="L474" s="74"/>
      <c r="M474" s="74"/>
      <c r="N474" s="74"/>
      <c r="O474" s="74"/>
      <c r="P474" s="74"/>
      <c r="Q474" s="74"/>
      <c r="R474" s="74"/>
      <c r="S474" s="74"/>
      <c r="T474" s="74">
        <v>14226</v>
      </c>
      <c r="U474" s="74"/>
      <c r="V474" s="74"/>
      <c r="W474" s="74"/>
      <c r="X474" s="74"/>
      <c r="Y474" s="74"/>
      <c r="Z474" s="75">
        <f t="shared" si="106"/>
        <v>14226</v>
      </c>
      <c r="AA474" s="74"/>
      <c r="AB474" s="74">
        <v>14226</v>
      </c>
    </row>
    <row r="475" spans="1:28" s="35" customFormat="1" ht="18.75" hidden="1" customHeight="1" x14ac:dyDescent="0.2">
      <c r="A475" s="33" t="s">
        <v>274</v>
      </c>
      <c r="B475" s="36" t="s">
        <v>147</v>
      </c>
      <c r="C475" s="34" t="s">
        <v>131</v>
      </c>
      <c r="D475" s="93">
        <f t="shared" ref="D475:S475" si="109">SUM(D476+D486+D490)</f>
        <v>50109.799999999996</v>
      </c>
      <c r="E475" s="93">
        <f t="shared" si="109"/>
        <v>76137.299999999988</v>
      </c>
      <c r="F475" s="93">
        <f t="shared" si="109"/>
        <v>0</v>
      </c>
      <c r="G475" s="87">
        <f t="shared" si="109"/>
        <v>74026.899999999994</v>
      </c>
      <c r="H475" s="93">
        <f t="shared" si="109"/>
        <v>63269.8</v>
      </c>
      <c r="I475" s="93">
        <f t="shared" si="109"/>
        <v>10757.1</v>
      </c>
      <c r="J475" s="87">
        <f t="shared" si="109"/>
        <v>215790.49999999997</v>
      </c>
      <c r="K475" s="93">
        <f t="shared" si="109"/>
        <v>67277.5</v>
      </c>
      <c r="L475" s="93">
        <f t="shared" si="109"/>
        <v>1172.8</v>
      </c>
      <c r="M475" s="93">
        <f t="shared" si="109"/>
        <v>12</v>
      </c>
      <c r="N475" s="93">
        <f t="shared" si="109"/>
        <v>49.8</v>
      </c>
      <c r="O475" s="93">
        <f t="shared" si="109"/>
        <v>163</v>
      </c>
      <c r="P475" s="93">
        <f t="shared" si="109"/>
        <v>0</v>
      </c>
      <c r="Q475" s="93">
        <f t="shared" si="109"/>
        <v>0</v>
      </c>
      <c r="R475" s="93">
        <f t="shared" si="109"/>
        <v>0</v>
      </c>
      <c r="S475" s="93">
        <f t="shared" si="109"/>
        <v>0</v>
      </c>
      <c r="T475" s="93">
        <f>SUM(T476+T486+T490)</f>
        <v>148513</v>
      </c>
      <c r="U475" s="93"/>
      <c r="V475" s="93"/>
      <c r="W475" s="93"/>
      <c r="X475" s="93"/>
      <c r="Y475" s="93"/>
      <c r="Z475" s="120">
        <f t="shared" si="106"/>
        <v>214323.3</v>
      </c>
      <c r="AA475" s="93">
        <f>SUM(AA476+AA486+AA490)</f>
        <v>65810.3</v>
      </c>
      <c r="AB475" s="93">
        <f>SUM(AB476+AB486+AB490)</f>
        <v>148513</v>
      </c>
    </row>
    <row r="476" spans="1:28" s="18" customFormat="1" ht="15" hidden="1" customHeight="1" x14ac:dyDescent="0.2">
      <c r="A476" s="16" t="s">
        <v>275</v>
      </c>
      <c r="B476" s="24" t="s">
        <v>147</v>
      </c>
      <c r="C476" s="17" t="s">
        <v>130</v>
      </c>
      <c r="D476" s="91">
        <f>SUM(D477+D478+D485+D484+D481)</f>
        <v>36175.299999999996</v>
      </c>
      <c r="E476" s="91">
        <f t="shared" ref="E476:AB476" si="110">SUM(E477+E478+E485+E484+E481)</f>
        <v>39820.699999999997</v>
      </c>
      <c r="F476" s="91">
        <f t="shared" si="110"/>
        <v>0</v>
      </c>
      <c r="G476" s="92">
        <f t="shared" si="110"/>
        <v>43069.200000000004</v>
      </c>
      <c r="H476" s="91">
        <f t="shared" si="110"/>
        <v>43069.200000000004</v>
      </c>
      <c r="I476" s="91">
        <f t="shared" si="110"/>
        <v>0</v>
      </c>
      <c r="J476" s="92">
        <f t="shared" si="110"/>
        <v>42153.7</v>
      </c>
      <c r="K476" s="91">
        <f t="shared" si="110"/>
        <v>42153.7</v>
      </c>
      <c r="L476" s="91">
        <f t="shared" si="110"/>
        <v>1172.8</v>
      </c>
      <c r="M476" s="91">
        <f t="shared" si="110"/>
        <v>12</v>
      </c>
      <c r="N476" s="91">
        <f t="shared" si="110"/>
        <v>49.8</v>
      </c>
      <c r="O476" s="91">
        <f t="shared" si="110"/>
        <v>163</v>
      </c>
      <c r="P476" s="91">
        <f t="shared" si="110"/>
        <v>0</v>
      </c>
      <c r="Q476" s="91">
        <f t="shared" si="110"/>
        <v>0</v>
      </c>
      <c r="R476" s="91">
        <f t="shared" si="110"/>
        <v>0</v>
      </c>
      <c r="S476" s="91">
        <f t="shared" si="110"/>
        <v>0</v>
      </c>
      <c r="T476" s="91">
        <f t="shared" si="110"/>
        <v>0</v>
      </c>
      <c r="U476" s="91"/>
      <c r="V476" s="91"/>
      <c r="W476" s="91"/>
      <c r="X476" s="91"/>
      <c r="Y476" s="91"/>
      <c r="Z476" s="75">
        <f t="shared" si="106"/>
        <v>40534</v>
      </c>
      <c r="AA476" s="91">
        <f t="shared" si="110"/>
        <v>40534</v>
      </c>
      <c r="AB476" s="91">
        <f t="shared" si="110"/>
        <v>0</v>
      </c>
    </row>
    <row r="477" spans="1:28" ht="38.25" hidden="1" x14ac:dyDescent="0.2">
      <c r="A477" s="14" t="s">
        <v>417</v>
      </c>
      <c r="B477" s="20" t="s">
        <v>147</v>
      </c>
      <c r="C477" s="15" t="s">
        <v>130</v>
      </c>
      <c r="D477" s="72">
        <v>1214.7</v>
      </c>
      <c r="E477" s="73">
        <v>2616.6999999999998</v>
      </c>
      <c r="F477" s="74"/>
      <c r="G477" s="75">
        <f t="shared" ref="G477:G492" si="111">SUM(I477+H477)</f>
        <v>2665.9</v>
      </c>
      <c r="H477" s="74">
        <v>2665.9</v>
      </c>
      <c r="I477" s="74"/>
      <c r="J477" s="75">
        <f t="shared" ref="J477:J492" si="112">SUM(K477+T477)</f>
        <v>2665.9</v>
      </c>
      <c r="K477" s="74">
        <v>2665.9</v>
      </c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5">
        <f t="shared" si="106"/>
        <v>3000</v>
      </c>
      <c r="AA477" s="74">
        <v>3000</v>
      </c>
      <c r="AB477" s="74"/>
    </row>
    <row r="478" spans="1:28" ht="25.5" hidden="1" x14ac:dyDescent="0.2">
      <c r="A478" s="14" t="s">
        <v>419</v>
      </c>
      <c r="B478" s="20" t="s">
        <v>147</v>
      </c>
      <c r="C478" s="15" t="s">
        <v>130</v>
      </c>
      <c r="D478" s="73">
        <f t="shared" ref="D478:K478" si="113">SUM(D479+D480)</f>
        <v>34680.699999999997</v>
      </c>
      <c r="E478" s="73">
        <f t="shared" si="113"/>
        <v>37204</v>
      </c>
      <c r="F478" s="73">
        <f t="shared" si="113"/>
        <v>0</v>
      </c>
      <c r="G478" s="101">
        <f t="shared" si="113"/>
        <v>40403.300000000003</v>
      </c>
      <c r="H478" s="73">
        <f t="shared" si="113"/>
        <v>40403.300000000003</v>
      </c>
      <c r="I478" s="73">
        <f t="shared" si="113"/>
        <v>0</v>
      </c>
      <c r="J478" s="101">
        <f t="shared" si="113"/>
        <v>38090.199999999997</v>
      </c>
      <c r="K478" s="73">
        <f t="shared" si="113"/>
        <v>38090.199999999997</v>
      </c>
      <c r="L478" s="73"/>
      <c r="M478" s="73"/>
      <c r="N478" s="73"/>
      <c r="O478" s="73"/>
      <c r="P478" s="73"/>
      <c r="Q478" s="73"/>
      <c r="R478" s="73"/>
      <c r="S478" s="73"/>
      <c r="T478" s="73">
        <f>SUM(T479+T480)</f>
        <v>0</v>
      </c>
      <c r="U478" s="73"/>
      <c r="V478" s="73"/>
      <c r="W478" s="73"/>
      <c r="X478" s="73"/>
      <c r="Y478" s="73"/>
      <c r="Z478" s="75">
        <f t="shared" si="106"/>
        <v>36634</v>
      </c>
      <c r="AA478" s="73">
        <f>SUM(AA479+AA480)</f>
        <v>36634</v>
      </c>
      <c r="AB478" s="73">
        <f>SUM(AB479+AB480)</f>
        <v>0</v>
      </c>
    </row>
    <row r="479" spans="1:28" hidden="1" x14ac:dyDescent="0.2">
      <c r="A479" s="14" t="s">
        <v>420</v>
      </c>
      <c r="B479" s="20" t="s">
        <v>147</v>
      </c>
      <c r="C479" s="15" t="s">
        <v>130</v>
      </c>
      <c r="D479" s="72">
        <v>28232.1</v>
      </c>
      <c r="E479" s="73">
        <v>29955.5</v>
      </c>
      <c r="F479" s="74"/>
      <c r="G479" s="75">
        <f t="shared" si="111"/>
        <v>33449.9</v>
      </c>
      <c r="H479" s="74">
        <v>33449.9</v>
      </c>
      <c r="I479" s="74"/>
      <c r="J479" s="75">
        <f t="shared" si="112"/>
        <v>29755.9</v>
      </c>
      <c r="K479" s="74">
        <v>29755.9</v>
      </c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5">
        <f t="shared" si="106"/>
        <v>28300</v>
      </c>
      <c r="AA479" s="74">
        <v>28300</v>
      </c>
      <c r="AB479" s="74"/>
    </row>
    <row r="480" spans="1:28" hidden="1" x14ac:dyDescent="0.2">
      <c r="A480" s="14" t="s">
        <v>421</v>
      </c>
      <c r="B480" s="20" t="s">
        <v>147</v>
      </c>
      <c r="C480" s="15" t="s">
        <v>130</v>
      </c>
      <c r="D480" s="72">
        <v>6448.6</v>
      </c>
      <c r="E480" s="73">
        <v>7248.5</v>
      </c>
      <c r="F480" s="74"/>
      <c r="G480" s="75">
        <f t="shared" si="111"/>
        <v>6953.4</v>
      </c>
      <c r="H480" s="74">
        <v>6953.4</v>
      </c>
      <c r="I480" s="74"/>
      <c r="J480" s="75">
        <f>SUM(K480+T480)</f>
        <v>8334.2999999999993</v>
      </c>
      <c r="K480" s="74">
        <v>8334.2999999999993</v>
      </c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5">
        <f t="shared" si="106"/>
        <v>8334</v>
      </c>
      <c r="AA480" s="74">
        <v>8334</v>
      </c>
      <c r="AB480" s="74"/>
    </row>
    <row r="481" spans="1:28" s="48" customFormat="1" ht="28.5" hidden="1" customHeight="1" x14ac:dyDescent="0.2">
      <c r="A481" s="41" t="s">
        <v>39</v>
      </c>
      <c r="B481" s="46"/>
      <c r="C481" s="47"/>
      <c r="D481" s="80">
        <f>D482+D483</f>
        <v>0</v>
      </c>
      <c r="E481" s="80">
        <f t="shared" ref="E481:AB481" si="114">E482+E483</f>
        <v>0</v>
      </c>
      <c r="F481" s="80">
        <f t="shared" si="114"/>
        <v>0</v>
      </c>
      <c r="G481" s="81">
        <f t="shared" si="114"/>
        <v>0</v>
      </c>
      <c r="H481" s="80">
        <f t="shared" si="114"/>
        <v>0</v>
      </c>
      <c r="I481" s="80">
        <f t="shared" si="114"/>
        <v>0</v>
      </c>
      <c r="J481" s="75">
        <f>SUM(K481+T481)</f>
        <v>1397.6</v>
      </c>
      <c r="K481" s="80">
        <f>K482+K483</f>
        <v>1397.6</v>
      </c>
      <c r="L481" s="80">
        <f t="shared" si="114"/>
        <v>1172.8</v>
      </c>
      <c r="M481" s="80">
        <f t="shared" si="114"/>
        <v>12</v>
      </c>
      <c r="N481" s="80">
        <f t="shared" si="114"/>
        <v>49.8</v>
      </c>
      <c r="O481" s="80">
        <f t="shared" si="114"/>
        <v>163</v>
      </c>
      <c r="P481" s="80">
        <f t="shared" si="114"/>
        <v>0</v>
      </c>
      <c r="Q481" s="80">
        <f t="shared" si="114"/>
        <v>0</v>
      </c>
      <c r="R481" s="80">
        <f t="shared" si="114"/>
        <v>0</v>
      </c>
      <c r="S481" s="80">
        <f t="shared" si="114"/>
        <v>0</v>
      </c>
      <c r="T481" s="80">
        <f t="shared" si="114"/>
        <v>0</v>
      </c>
      <c r="U481" s="80"/>
      <c r="V481" s="80"/>
      <c r="W481" s="80"/>
      <c r="X481" s="80"/>
      <c r="Y481" s="80"/>
      <c r="Z481" s="75">
        <f t="shared" si="106"/>
        <v>900</v>
      </c>
      <c r="AA481" s="80">
        <f t="shared" si="114"/>
        <v>900</v>
      </c>
      <c r="AB481" s="80">
        <f t="shared" si="114"/>
        <v>0</v>
      </c>
    </row>
    <row r="482" spans="1:28" hidden="1" x14ac:dyDescent="0.2">
      <c r="A482" s="14" t="s">
        <v>420</v>
      </c>
      <c r="B482" s="42" t="s">
        <v>147</v>
      </c>
      <c r="C482" s="43" t="s">
        <v>130</v>
      </c>
      <c r="D482" s="72"/>
      <c r="E482" s="73"/>
      <c r="F482" s="74"/>
      <c r="G482" s="75"/>
      <c r="H482" s="74"/>
      <c r="I482" s="74"/>
      <c r="J482" s="75">
        <f>SUM(K482+T482)</f>
        <v>1093.8</v>
      </c>
      <c r="K482" s="74">
        <f>SUM(L482:S482)</f>
        <v>1093.8</v>
      </c>
      <c r="L482" s="74">
        <v>941</v>
      </c>
      <c r="M482" s="74">
        <v>12</v>
      </c>
      <c r="N482" s="74">
        <v>34.799999999999997</v>
      </c>
      <c r="O482" s="74">
        <v>106</v>
      </c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5">
        <f t="shared" si="106"/>
        <v>700</v>
      </c>
      <c r="AA482" s="74">
        <v>700</v>
      </c>
      <c r="AB482" s="74"/>
    </row>
    <row r="483" spans="1:28" hidden="1" x14ac:dyDescent="0.2">
      <c r="A483" s="14" t="s">
        <v>421</v>
      </c>
      <c r="B483" s="42" t="s">
        <v>147</v>
      </c>
      <c r="C483" s="43" t="s">
        <v>130</v>
      </c>
      <c r="D483" s="72"/>
      <c r="E483" s="73"/>
      <c r="F483" s="74"/>
      <c r="G483" s="75"/>
      <c r="H483" s="74"/>
      <c r="I483" s="74"/>
      <c r="J483" s="75">
        <f>SUM(K483+T483)</f>
        <v>303.8</v>
      </c>
      <c r="K483" s="74">
        <f>SUM(L483:S483)</f>
        <v>303.8</v>
      </c>
      <c r="L483" s="74">
        <v>231.8</v>
      </c>
      <c r="M483" s="74"/>
      <c r="N483" s="74">
        <v>15</v>
      </c>
      <c r="O483" s="74">
        <v>57</v>
      </c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5">
        <f t="shared" si="106"/>
        <v>200</v>
      </c>
      <c r="AA483" s="74">
        <v>200</v>
      </c>
      <c r="AB483" s="74"/>
    </row>
    <row r="484" spans="1:28" ht="25.5" hidden="1" x14ac:dyDescent="0.2">
      <c r="A484" s="40" t="s">
        <v>62</v>
      </c>
      <c r="B484" s="20" t="s">
        <v>147</v>
      </c>
      <c r="C484" s="15" t="s">
        <v>130</v>
      </c>
      <c r="D484" s="72">
        <v>279.89999999999998</v>
      </c>
      <c r="E484" s="73"/>
      <c r="F484" s="74"/>
      <c r="G484" s="75">
        <f t="shared" si="111"/>
        <v>0</v>
      </c>
      <c r="H484" s="74"/>
      <c r="I484" s="74"/>
      <c r="J484" s="75">
        <f t="shared" si="112"/>
        <v>0</v>
      </c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5">
        <f t="shared" si="106"/>
        <v>0</v>
      </c>
      <c r="AA484" s="74"/>
      <c r="AB484" s="74"/>
    </row>
    <row r="485" spans="1:28" ht="29.25" hidden="1" customHeight="1" x14ac:dyDescent="0.2">
      <c r="A485" s="40" t="s">
        <v>63</v>
      </c>
      <c r="B485" s="20" t="s">
        <v>147</v>
      </c>
      <c r="C485" s="15" t="s">
        <v>130</v>
      </c>
      <c r="D485" s="72"/>
      <c r="E485" s="72"/>
      <c r="F485" s="74"/>
      <c r="G485" s="75">
        <f t="shared" si="111"/>
        <v>0</v>
      </c>
      <c r="H485" s="74"/>
      <c r="I485" s="74"/>
      <c r="J485" s="75">
        <f t="shared" si="112"/>
        <v>0</v>
      </c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5">
        <f t="shared" si="106"/>
        <v>0</v>
      </c>
      <c r="AA485" s="74"/>
      <c r="AB485" s="74"/>
    </row>
    <row r="486" spans="1:28" s="18" customFormat="1" ht="15.75" hidden="1" customHeight="1" x14ac:dyDescent="0.2">
      <c r="A486" s="16" t="s">
        <v>276</v>
      </c>
      <c r="B486" s="24" t="s">
        <v>147</v>
      </c>
      <c r="C486" s="17" t="s">
        <v>132</v>
      </c>
      <c r="D486" s="105">
        <f t="shared" ref="D486:K486" si="115">SUM(D488+D487)</f>
        <v>0</v>
      </c>
      <c r="E486" s="105">
        <f t="shared" si="115"/>
        <v>16757.2</v>
      </c>
      <c r="F486" s="105">
        <f t="shared" si="115"/>
        <v>0</v>
      </c>
      <c r="G486" s="106">
        <f t="shared" si="115"/>
        <v>11955.1</v>
      </c>
      <c r="H486" s="105">
        <f t="shared" si="115"/>
        <v>1198</v>
      </c>
      <c r="I486" s="105">
        <f t="shared" si="115"/>
        <v>10757.1</v>
      </c>
      <c r="J486" s="106">
        <f t="shared" si="115"/>
        <v>156329.4</v>
      </c>
      <c r="K486" s="105">
        <f t="shared" si="115"/>
        <v>7816.4</v>
      </c>
      <c r="L486" s="105"/>
      <c r="M486" s="105"/>
      <c r="N486" s="105"/>
      <c r="O486" s="105"/>
      <c r="P486" s="105"/>
      <c r="Q486" s="105"/>
      <c r="R486" s="105"/>
      <c r="S486" s="105"/>
      <c r="T486" s="105">
        <f>SUM(T488+T487)</f>
        <v>148513</v>
      </c>
      <c r="U486" s="105"/>
      <c r="V486" s="105"/>
      <c r="W486" s="105"/>
      <c r="X486" s="105"/>
      <c r="Y486" s="105"/>
      <c r="Z486" s="75">
        <f t="shared" si="106"/>
        <v>156329.4</v>
      </c>
      <c r="AA486" s="105">
        <f>SUM(AA488+AA487)</f>
        <v>7816.4</v>
      </c>
      <c r="AB486" s="105">
        <f>SUM(AB488+AB487)</f>
        <v>148513</v>
      </c>
    </row>
    <row r="487" spans="1:28" hidden="1" x14ac:dyDescent="0.2">
      <c r="A487" s="30" t="s">
        <v>422</v>
      </c>
      <c r="B487" s="31" t="s">
        <v>147</v>
      </c>
      <c r="C487" s="32" t="s">
        <v>132</v>
      </c>
      <c r="D487" s="108"/>
      <c r="E487" s="121">
        <v>148.4</v>
      </c>
      <c r="F487" s="109"/>
      <c r="G487" s="75">
        <f t="shared" si="111"/>
        <v>0</v>
      </c>
      <c r="H487" s="109"/>
      <c r="I487" s="109"/>
      <c r="J487" s="75">
        <f t="shared" si="112"/>
        <v>0</v>
      </c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5">
        <f t="shared" si="106"/>
        <v>0</v>
      </c>
      <c r="AA487" s="74"/>
      <c r="AB487" s="74"/>
    </row>
    <row r="488" spans="1:28" ht="41.25" hidden="1" customHeight="1" x14ac:dyDescent="0.2">
      <c r="A488" s="40" t="s">
        <v>213</v>
      </c>
      <c r="B488" s="20" t="s">
        <v>147</v>
      </c>
      <c r="C488" s="15" t="s">
        <v>132</v>
      </c>
      <c r="D488" s="72"/>
      <c r="E488" s="72">
        <v>16608.8</v>
      </c>
      <c r="F488" s="74"/>
      <c r="G488" s="75">
        <f t="shared" si="111"/>
        <v>11955.1</v>
      </c>
      <c r="H488" s="74">
        <v>1198</v>
      </c>
      <c r="I488" s="74">
        <v>10757.1</v>
      </c>
      <c r="J488" s="75">
        <f t="shared" si="112"/>
        <v>156329.4</v>
      </c>
      <c r="K488" s="74">
        <v>7816.4</v>
      </c>
      <c r="L488" s="74"/>
      <c r="M488" s="74"/>
      <c r="N488" s="74"/>
      <c r="O488" s="74"/>
      <c r="P488" s="74"/>
      <c r="Q488" s="74"/>
      <c r="R488" s="74"/>
      <c r="S488" s="74"/>
      <c r="T488" s="74">
        <v>148513</v>
      </c>
      <c r="U488" s="74"/>
      <c r="V488" s="74"/>
      <c r="W488" s="74"/>
      <c r="X488" s="74"/>
      <c r="Y488" s="74"/>
      <c r="Z488" s="75">
        <f t="shared" si="106"/>
        <v>156329.4</v>
      </c>
      <c r="AA488" s="74">
        <v>7816.4</v>
      </c>
      <c r="AB488" s="74">
        <v>148513</v>
      </c>
    </row>
    <row r="489" spans="1:28" ht="41.25" hidden="1" customHeight="1" x14ac:dyDescent="0.2">
      <c r="A489" s="40" t="s">
        <v>214</v>
      </c>
      <c r="B489" s="42" t="s">
        <v>147</v>
      </c>
      <c r="C489" s="43" t="s">
        <v>132</v>
      </c>
      <c r="D489" s="72"/>
      <c r="E489" s="72"/>
      <c r="F489" s="74"/>
      <c r="G489" s="75">
        <f t="shared" si="111"/>
        <v>0</v>
      </c>
      <c r="H489" s="74"/>
      <c r="I489" s="74"/>
      <c r="J489" s="75">
        <f t="shared" si="112"/>
        <v>0</v>
      </c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5">
        <f t="shared" si="106"/>
        <v>0</v>
      </c>
      <c r="AA489" s="74"/>
      <c r="AB489" s="74"/>
    </row>
    <row r="490" spans="1:28" s="18" customFormat="1" ht="15.75" hidden="1" customHeight="1" x14ac:dyDescent="0.2">
      <c r="A490" s="16" t="s">
        <v>277</v>
      </c>
      <c r="B490" s="24" t="s">
        <v>147</v>
      </c>
      <c r="C490" s="17" t="s">
        <v>139</v>
      </c>
      <c r="D490" s="91">
        <f>SUM(D492+D491)</f>
        <v>13934.5</v>
      </c>
      <c r="E490" s="91">
        <f>SUM(E492+E491)</f>
        <v>19559.400000000001</v>
      </c>
      <c r="F490" s="91">
        <f t="shared" ref="F490:K490" si="116">SUM(F491:F492)</f>
        <v>0</v>
      </c>
      <c r="G490" s="92">
        <f t="shared" si="116"/>
        <v>19002.599999999999</v>
      </c>
      <c r="H490" s="91">
        <f t="shared" si="116"/>
        <v>19002.599999999999</v>
      </c>
      <c r="I490" s="91">
        <f t="shared" si="116"/>
        <v>0</v>
      </c>
      <c r="J490" s="92">
        <f t="shared" si="116"/>
        <v>17307.400000000001</v>
      </c>
      <c r="K490" s="91">
        <f t="shared" si="116"/>
        <v>17307.400000000001</v>
      </c>
      <c r="L490" s="91"/>
      <c r="M490" s="91"/>
      <c r="N490" s="91"/>
      <c r="O490" s="91"/>
      <c r="P490" s="91"/>
      <c r="Q490" s="91"/>
      <c r="R490" s="91"/>
      <c r="S490" s="91"/>
      <c r="T490" s="91">
        <f>SUM(T491:T492)</f>
        <v>0</v>
      </c>
      <c r="U490" s="91"/>
      <c r="V490" s="91"/>
      <c r="W490" s="91"/>
      <c r="X490" s="91"/>
      <c r="Y490" s="91"/>
      <c r="Z490" s="75">
        <f t="shared" si="106"/>
        <v>17459.900000000001</v>
      </c>
      <c r="AA490" s="91">
        <f>SUM(AA491:AA492)</f>
        <v>17459.900000000001</v>
      </c>
      <c r="AB490" s="91">
        <f>SUM(AB491:AB492)</f>
        <v>0</v>
      </c>
    </row>
    <row r="491" spans="1:28" ht="21" hidden="1" customHeight="1" x14ac:dyDescent="0.2">
      <c r="A491" s="14" t="s">
        <v>423</v>
      </c>
      <c r="B491" s="20" t="s">
        <v>147</v>
      </c>
      <c r="C491" s="15" t="s">
        <v>139</v>
      </c>
      <c r="D491" s="72">
        <v>3569.4</v>
      </c>
      <c r="E491" s="73">
        <v>4269.6000000000004</v>
      </c>
      <c r="F491" s="74"/>
      <c r="G491" s="75">
        <f t="shared" si="111"/>
        <v>3553.1</v>
      </c>
      <c r="H491" s="74">
        <v>3553.1</v>
      </c>
      <c r="I491" s="74"/>
      <c r="J491" s="75">
        <f t="shared" si="112"/>
        <v>5492.7</v>
      </c>
      <c r="K491" s="74">
        <v>5492.7</v>
      </c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5">
        <f t="shared" si="106"/>
        <v>5745.2</v>
      </c>
      <c r="AA491" s="74">
        <v>5745.2</v>
      </c>
      <c r="AB491" s="74"/>
    </row>
    <row r="492" spans="1:28" ht="24" hidden="1" customHeight="1" x14ac:dyDescent="0.2">
      <c r="A492" s="14" t="s">
        <v>424</v>
      </c>
      <c r="B492" s="20" t="s">
        <v>147</v>
      </c>
      <c r="C492" s="15" t="s">
        <v>139</v>
      </c>
      <c r="D492" s="72">
        <v>10365.1</v>
      </c>
      <c r="E492" s="73">
        <v>15289.8</v>
      </c>
      <c r="F492" s="74"/>
      <c r="G492" s="75">
        <f t="shared" si="111"/>
        <v>15449.5</v>
      </c>
      <c r="H492" s="74">
        <v>15449.5</v>
      </c>
      <c r="I492" s="74"/>
      <c r="J492" s="75">
        <f t="shared" si="112"/>
        <v>11814.7</v>
      </c>
      <c r="K492" s="74">
        <v>11814.7</v>
      </c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5">
        <f t="shared" si="106"/>
        <v>11714.7</v>
      </c>
      <c r="AA492" s="74">
        <v>11714.7</v>
      </c>
      <c r="AB492" s="74"/>
    </row>
    <row r="493" spans="1:28" s="135" customFormat="1" ht="18" hidden="1" customHeight="1" x14ac:dyDescent="0.2">
      <c r="A493" s="132" t="s">
        <v>278</v>
      </c>
      <c r="B493" s="141" t="s">
        <v>201</v>
      </c>
      <c r="C493" s="133" t="s">
        <v>131</v>
      </c>
      <c r="D493" s="134">
        <f>SUM(D494)</f>
        <v>6112.5</v>
      </c>
      <c r="E493" s="134">
        <f>SUM(E494)</f>
        <v>8588.6</v>
      </c>
      <c r="F493" s="134">
        <f t="shared" ref="F493:AB494" si="117">SUM(F494)</f>
        <v>0</v>
      </c>
      <c r="G493" s="134">
        <f t="shared" si="117"/>
        <v>5540.7</v>
      </c>
      <c r="H493" s="134">
        <f t="shared" si="117"/>
        <v>5540.7</v>
      </c>
      <c r="I493" s="134">
        <f t="shared" si="117"/>
        <v>0</v>
      </c>
      <c r="J493" s="134">
        <f t="shared" si="117"/>
        <v>6403.5</v>
      </c>
      <c r="K493" s="134">
        <f t="shared" si="117"/>
        <v>6403.5</v>
      </c>
      <c r="L493" s="134">
        <f t="shared" si="117"/>
        <v>320</v>
      </c>
      <c r="M493" s="134">
        <f t="shared" si="117"/>
        <v>0</v>
      </c>
      <c r="N493" s="134">
        <f t="shared" si="117"/>
        <v>0</v>
      </c>
      <c r="O493" s="134">
        <f t="shared" si="117"/>
        <v>0</v>
      </c>
      <c r="P493" s="134">
        <f t="shared" si="117"/>
        <v>0</v>
      </c>
      <c r="Q493" s="134">
        <f t="shared" si="117"/>
        <v>0</v>
      </c>
      <c r="R493" s="134">
        <f t="shared" si="117"/>
        <v>0</v>
      </c>
      <c r="S493" s="134">
        <f t="shared" si="117"/>
        <v>0</v>
      </c>
      <c r="T493" s="134">
        <f t="shared" si="117"/>
        <v>0</v>
      </c>
      <c r="U493" s="134"/>
      <c r="V493" s="134"/>
      <c r="W493" s="134"/>
      <c r="X493" s="134"/>
      <c r="Y493" s="134"/>
      <c r="Z493" s="152">
        <f t="shared" si="106"/>
        <v>6283.5</v>
      </c>
      <c r="AA493" s="134">
        <f t="shared" si="117"/>
        <v>6283.5</v>
      </c>
      <c r="AB493" s="134">
        <f t="shared" si="117"/>
        <v>0</v>
      </c>
    </row>
    <row r="494" spans="1:28" s="18" customFormat="1" ht="18" hidden="1" customHeight="1" x14ac:dyDescent="0.2">
      <c r="A494" s="16" t="s">
        <v>279</v>
      </c>
      <c r="B494" s="24" t="s">
        <v>201</v>
      </c>
      <c r="C494" s="17" t="s">
        <v>132</v>
      </c>
      <c r="D494" s="105">
        <f>SUM(D495)</f>
        <v>6112.5</v>
      </c>
      <c r="E494" s="105">
        <f>SUM(E495)</f>
        <v>8588.6</v>
      </c>
      <c r="F494" s="105">
        <f t="shared" si="117"/>
        <v>0</v>
      </c>
      <c r="G494" s="106">
        <f t="shared" si="117"/>
        <v>5540.7</v>
      </c>
      <c r="H494" s="105">
        <f t="shared" si="117"/>
        <v>5540.7</v>
      </c>
      <c r="I494" s="105">
        <f t="shared" si="117"/>
        <v>0</v>
      </c>
      <c r="J494" s="106">
        <f>SUM(J495+J496)</f>
        <v>6403.5</v>
      </c>
      <c r="K494" s="105">
        <f>SUM(K495+K496)</f>
        <v>6403.5</v>
      </c>
      <c r="L494" s="105">
        <f t="shared" ref="L494:S494" si="118">SUM(L495+L496)</f>
        <v>320</v>
      </c>
      <c r="M494" s="105">
        <f t="shared" si="118"/>
        <v>0</v>
      </c>
      <c r="N494" s="105">
        <f t="shared" si="118"/>
        <v>0</v>
      </c>
      <c r="O494" s="105">
        <f t="shared" si="118"/>
        <v>0</v>
      </c>
      <c r="P494" s="105">
        <f t="shared" si="118"/>
        <v>0</v>
      </c>
      <c r="Q494" s="105">
        <f t="shared" si="118"/>
        <v>0</v>
      </c>
      <c r="R494" s="105">
        <f t="shared" si="118"/>
        <v>0</v>
      </c>
      <c r="S494" s="105">
        <f t="shared" si="118"/>
        <v>0</v>
      </c>
      <c r="T494" s="105">
        <f t="shared" si="117"/>
        <v>0</v>
      </c>
      <c r="U494" s="105"/>
      <c r="V494" s="105"/>
      <c r="W494" s="105"/>
      <c r="X494" s="105"/>
      <c r="Y494" s="105"/>
      <c r="Z494" s="75">
        <f t="shared" si="106"/>
        <v>6283.5</v>
      </c>
      <c r="AA494" s="105">
        <f>SUM(AA495+AA496)</f>
        <v>6283.5</v>
      </c>
      <c r="AB494" s="105">
        <f t="shared" si="117"/>
        <v>0</v>
      </c>
    </row>
    <row r="495" spans="1:28" ht="25.5" hidden="1" customHeight="1" x14ac:dyDescent="0.2">
      <c r="A495" s="14" t="s">
        <v>426</v>
      </c>
      <c r="B495" s="20" t="s">
        <v>201</v>
      </c>
      <c r="C495" s="15" t="s">
        <v>132</v>
      </c>
      <c r="D495" s="72">
        <v>6112.5</v>
      </c>
      <c r="E495" s="73">
        <v>8588.6</v>
      </c>
      <c r="F495" s="74"/>
      <c r="G495" s="75">
        <f>SUM(I495+H495)</f>
        <v>5540.7</v>
      </c>
      <c r="H495" s="74">
        <v>5540.7</v>
      </c>
      <c r="I495" s="74"/>
      <c r="J495" s="75">
        <f>SUM(K495+T495)</f>
        <v>6083.5</v>
      </c>
      <c r="K495" s="74">
        <v>6083.5</v>
      </c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5">
        <f t="shared" si="106"/>
        <v>6083.5</v>
      </c>
      <c r="AA495" s="74">
        <v>6083.5</v>
      </c>
      <c r="AB495" s="74"/>
    </row>
    <row r="496" spans="1:28" ht="15.75" hidden="1" customHeight="1" x14ac:dyDescent="0.2">
      <c r="A496" s="40" t="s">
        <v>40</v>
      </c>
      <c r="B496" s="42" t="s">
        <v>201</v>
      </c>
      <c r="C496" s="43" t="s">
        <v>132</v>
      </c>
      <c r="D496" s="72"/>
      <c r="E496" s="73"/>
      <c r="F496" s="74"/>
      <c r="G496" s="75"/>
      <c r="H496" s="74"/>
      <c r="I496" s="74"/>
      <c r="J496" s="75">
        <f>SUM(K496+T496)</f>
        <v>320</v>
      </c>
      <c r="K496" s="74">
        <f>L496+M496+N496+O496+Q496+R496+S496</f>
        <v>320</v>
      </c>
      <c r="L496" s="74">
        <v>320</v>
      </c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5">
        <f t="shared" si="106"/>
        <v>200</v>
      </c>
      <c r="AA496" s="74">
        <v>200</v>
      </c>
      <c r="AB496" s="74"/>
    </row>
    <row r="497" spans="1:28" s="135" customFormat="1" ht="18" hidden="1" customHeight="1" x14ac:dyDescent="0.2">
      <c r="A497" s="132" t="s">
        <v>280</v>
      </c>
      <c r="B497" s="133" t="s">
        <v>151</v>
      </c>
      <c r="C497" s="133" t="s">
        <v>131</v>
      </c>
      <c r="D497" s="134">
        <f t="shared" ref="D497:K497" si="119">SUM(D498)</f>
        <v>473.9</v>
      </c>
      <c r="E497" s="134">
        <f t="shared" si="119"/>
        <v>893</v>
      </c>
      <c r="F497" s="134">
        <f t="shared" si="119"/>
        <v>0</v>
      </c>
      <c r="G497" s="134">
        <f t="shared" si="119"/>
        <v>300</v>
      </c>
      <c r="H497" s="134">
        <f t="shared" si="119"/>
        <v>300</v>
      </c>
      <c r="I497" s="134">
        <f t="shared" si="119"/>
        <v>0</v>
      </c>
      <c r="J497" s="134">
        <f t="shared" si="119"/>
        <v>3793.7</v>
      </c>
      <c r="K497" s="134">
        <f t="shared" si="119"/>
        <v>3793.7</v>
      </c>
      <c r="L497" s="134"/>
      <c r="M497" s="134"/>
      <c r="N497" s="134"/>
      <c r="O497" s="134"/>
      <c r="P497" s="134"/>
      <c r="Q497" s="134"/>
      <c r="R497" s="134"/>
      <c r="S497" s="134"/>
      <c r="T497" s="134">
        <f>SUM(T498)</f>
        <v>0</v>
      </c>
      <c r="U497" s="134"/>
      <c r="V497" s="134"/>
      <c r="W497" s="134"/>
      <c r="X497" s="134"/>
      <c r="Y497" s="134"/>
      <c r="Z497" s="152">
        <f t="shared" si="106"/>
        <v>1000</v>
      </c>
      <c r="AA497" s="134">
        <f>SUM(AA498)</f>
        <v>1000</v>
      </c>
      <c r="AB497" s="134">
        <f>SUM(AB498)</f>
        <v>0</v>
      </c>
    </row>
    <row r="498" spans="1:28" ht="17.25" hidden="1" customHeight="1" x14ac:dyDescent="0.2">
      <c r="A498" s="14" t="s">
        <v>281</v>
      </c>
      <c r="B498" s="15" t="s">
        <v>151</v>
      </c>
      <c r="C498" s="15" t="s">
        <v>130</v>
      </c>
      <c r="D498" s="72">
        <v>473.9</v>
      </c>
      <c r="E498" s="76">
        <v>893</v>
      </c>
      <c r="F498" s="74"/>
      <c r="G498" s="75">
        <f>SUM(I498+H498)</f>
        <v>300</v>
      </c>
      <c r="H498" s="74">
        <v>300</v>
      </c>
      <c r="I498" s="74"/>
      <c r="J498" s="75">
        <f>SUM(K498+T498)</f>
        <v>3793.7</v>
      </c>
      <c r="K498" s="74">
        <v>3793.7</v>
      </c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5">
        <f>SUM(AA498:AB498)</f>
        <v>1000</v>
      </c>
      <c r="AA498" s="74">
        <v>1000</v>
      </c>
      <c r="AB498" s="74"/>
    </row>
    <row r="499" spans="1:28" s="39" customFormat="1" ht="24.75" hidden="1" customHeight="1" x14ac:dyDescent="0.25">
      <c r="A499" s="37" t="s">
        <v>282</v>
      </c>
      <c r="B499" s="38"/>
      <c r="C499" s="38"/>
      <c r="D499" s="110">
        <f t="shared" ref="D499:AB499" si="120">SUM(D7+D39+D60+D125+D167+D170+D359+D406+D441+D475+D493+D497)</f>
        <v>3138973.1999999997</v>
      </c>
      <c r="E499" s="110">
        <f t="shared" si="120"/>
        <v>3518082.4000000004</v>
      </c>
      <c r="F499" s="110">
        <f t="shared" si="120"/>
        <v>0</v>
      </c>
      <c r="G499" s="110">
        <f t="shared" si="120"/>
        <v>2914215.4999999995</v>
      </c>
      <c r="H499" s="110">
        <f t="shared" si="120"/>
        <v>1851829.0999999996</v>
      </c>
      <c r="I499" s="110">
        <f t="shared" si="120"/>
        <v>1062386.4000000004</v>
      </c>
      <c r="J499" s="110">
        <f t="shared" si="120"/>
        <v>3256782.4</v>
      </c>
      <c r="K499" s="110">
        <f t="shared" si="120"/>
        <v>1957080.4999999995</v>
      </c>
      <c r="L499" s="110" t="e">
        <f t="shared" si="120"/>
        <v>#REF!</v>
      </c>
      <c r="M499" s="110" t="e">
        <f t="shared" si="120"/>
        <v>#REF!</v>
      </c>
      <c r="N499" s="110" t="e">
        <f t="shared" si="120"/>
        <v>#REF!</v>
      </c>
      <c r="O499" s="110" t="e">
        <f t="shared" si="120"/>
        <v>#REF!</v>
      </c>
      <c r="P499" s="110" t="e">
        <f t="shared" si="120"/>
        <v>#REF!</v>
      </c>
      <c r="Q499" s="110" t="e">
        <f t="shared" si="120"/>
        <v>#REF!</v>
      </c>
      <c r="R499" s="110" t="e">
        <f t="shared" si="120"/>
        <v>#REF!</v>
      </c>
      <c r="S499" s="110" t="e">
        <f t="shared" si="120"/>
        <v>#REF!</v>
      </c>
      <c r="T499" s="110">
        <f t="shared" si="120"/>
        <v>1320800.8999999999</v>
      </c>
      <c r="U499" s="110">
        <f t="shared" si="120"/>
        <v>617231.89999999991</v>
      </c>
      <c r="V499" s="110">
        <f t="shared" si="120"/>
        <v>2529.0000000000005</v>
      </c>
      <c r="W499" s="110">
        <f t="shared" si="120"/>
        <v>1406.0000000000002</v>
      </c>
      <c r="X499" s="110">
        <f t="shared" si="120"/>
        <v>1066</v>
      </c>
      <c r="Y499" s="110">
        <f t="shared" si="120"/>
        <v>11354</v>
      </c>
      <c r="Z499" s="110">
        <f t="shared" si="120"/>
        <v>2798993.4</v>
      </c>
      <c r="AA499" s="110">
        <f t="shared" si="120"/>
        <v>1478192.5000000002</v>
      </c>
      <c r="AB499" s="110">
        <f t="shared" si="120"/>
        <v>1320800.8999999999</v>
      </c>
    </row>
    <row r="500" spans="1:28" hidden="1" x14ac:dyDescent="0.2"/>
    <row r="501" spans="1:28" hidden="1" x14ac:dyDescent="0.2">
      <c r="A501" s="7" t="s">
        <v>283</v>
      </c>
      <c r="D501" s="51">
        <v>3138973.2</v>
      </c>
      <c r="E501" s="51"/>
      <c r="F501" s="52"/>
      <c r="G501" s="64">
        <v>2914215.5</v>
      </c>
      <c r="H501" s="52">
        <v>1851829.1</v>
      </c>
      <c r="I501" s="52">
        <v>1062386.3999999999</v>
      </c>
      <c r="J501" s="64"/>
      <c r="K501" s="52">
        <v>1395715.7</v>
      </c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64"/>
      <c r="AA501" s="52">
        <v>1395715.7</v>
      </c>
      <c r="AB501" s="52"/>
    </row>
    <row r="502" spans="1:28" hidden="1" x14ac:dyDescent="0.2">
      <c r="A502" s="7" t="s">
        <v>215</v>
      </c>
      <c r="D502" s="53">
        <f>D499-D501</f>
        <v>0</v>
      </c>
      <c r="E502" s="54"/>
      <c r="F502" s="55"/>
      <c r="G502" s="65">
        <f>G499-G501</f>
        <v>0</v>
      </c>
      <c r="H502" s="65">
        <f>H499-H501</f>
        <v>0</v>
      </c>
      <c r="I502" s="65">
        <f>I499-I501</f>
        <v>0</v>
      </c>
      <c r="J502" s="68"/>
      <c r="K502" s="126">
        <v>51205.599999999999</v>
      </c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68"/>
      <c r="AA502" s="126">
        <v>51205.599999999999</v>
      </c>
      <c r="AB502" s="55"/>
    </row>
    <row r="503" spans="1:28" hidden="1" x14ac:dyDescent="0.2">
      <c r="A503" s="7" t="s">
        <v>87</v>
      </c>
      <c r="T503" s="52">
        <v>1320800.8999999999</v>
      </c>
      <c r="AB503" s="52">
        <v>1320800.8999999999</v>
      </c>
    </row>
    <row r="504" spans="1:28" hidden="1" x14ac:dyDescent="0.2">
      <c r="A504" s="8" t="s">
        <v>88</v>
      </c>
    </row>
    <row r="505" spans="1:28" hidden="1" x14ac:dyDescent="0.2">
      <c r="A505" s="7" t="s">
        <v>89</v>
      </c>
    </row>
    <row r="506" spans="1:28" hidden="1" x14ac:dyDescent="0.2">
      <c r="K506" s="52">
        <f>SUM(K502+K501-K499)</f>
        <v>-510159.19999999949</v>
      </c>
      <c r="L506" s="52" t="e">
        <f>SUM(L501-L499)</f>
        <v>#REF!</v>
      </c>
      <c r="M506" s="52" t="e">
        <f t="shared" ref="M506:S506" si="121">SUM(M501-M499)</f>
        <v>#REF!</v>
      </c>
      <c r="N506" s="52" t="e">
        <f t="shared" si="121"/>
        <v>#REF!</v>
      </c>
      <c r="O506" s="52" t="e">
        <f t="shared" si="121"/>
        <v>#REF!</v>
      </c>
      <c r="P506" s="52" t="e">
        <f t="shared" si="121"/>
        <v>#REF!</v>
      </c>
      <c r="Q506" s="52" t="e">
        <f t="shared" si="121"/>
        <v>#REF!</v>
      </c>
      <c r="R506" s="52" t="e">
        <f t="shared" si="121"/>
        <v>#REF!</v>
      </c>
      <c r="S506" s="52" t="e">
        <f t="shared" si="121"/>
        <v>#REF!</v>
      </c>
      <c r="T506" s="52">
        <f>SUM(T503-T499)</f>
        <v>0</v>
      </c>
      <c r="AA506" s="52">
        <f>SUM(AA502+AA501-AA499)</f>
        <v>-31271.200000000186</v>
      </c>
      <c r="AB506" s="52">
        <f>SUM(AB503-AB499)</f>
        <v>0</v>
      </c>
    </row>
    <row r="507" spans="1:28" hidden="1" x14ac:dyDescent="0.2"/>
    <row r="509" spans="1:28" x14ac:dyDescent="0.2">
      <c r="AA509" s="153" t="s">
        <v>470</v>
      </c>
    </row>
    <row r="510" spans="1:28" s="58" customFormat="1" ht="16.5" customHeight="1" x14ac:dyDescent="0.2">
      <c r="A510" s="161" t="s">
        <v>2</v>
      </c>
      <c r="B510" s="162" t="s">
        <v>1</v>
      </c>
      <c r="C510" s="162"/>
      <c r="D510" s="162"/>
      <c r="E510" s="163"/>
      <c r="F510" s="164"/>
      <c r="G510" s="165"/>
      <c r="H510" s="164"/>
      <c r="I510" s="164"/>
      <c r="J510" s="165"/>
      <c r="K510" s="164"/>
      <c r="L510" s="164"/>
      <c r="M510" s="164"/>
      <c r="N510" s="164"/>
      <c r="O510" s="164"/>
      <c r="P510" s="164"/>
      <c r="Q510" s="164"/>
      <c r="R510" s="164"/>
      <c r="S510" s="164"/>
      <c r="T510" s="164"/>
      <c r="U510" s="164"/>
      <c r="V510" s="164"/>
      <c r="W510" s="164"/>
      <c r="X510" s="164"/>
      <c r="Y510" s="164"/>
      <c r="Z510" s="165"/>
      <c r="AA510" s="166">
        <f>SUM(AA408)</f>
        <v>68816</v>
      </c>
      <c r="AB510" s="164"/>
    </row>
    <row r="511" spans="1:28" s="58" customFormat="1" ht="16.5" customHeight="1" x14ac:dyDescent="0.2">
      <c r="A511" s="161" t="s">
        <v>464</v>
      </c>
      <c r="B511" s="162" t="s">
        <v>3</v>
      </c>
      <c r="C511" s="162"/>
      <c r="D511" s="162"/>
      <c r="E511" s="163"/>
      <c r="F511" s="164"/>
      <c r="G511" s="165"/>
      <c r="H511" s="164"/>
      <c r="I511" s="164"/>
      <c r="J511" s="165"/>
      <c r="K511" s="164"/>
      <c r="L511" s="164"/>
      <c r="M511" s="164"/>
      <c r="N511" s="164"/>
      <c r="O511" s="164"/>
      <c r="P511" s="164"/>
      <c r="Q511" s="164"/>
      <c r="R511" s="164"/>
      <c r="S511" s="164"/>
      <c r="T511" s="164"/>
      <c r="U511" s="164"/>
      <c r="V511" s="164"/>
      <c r="W511" s="164"/>
      <c r="X511" s="164"/>
      <c r="Y511" s="164"/>
      <c r="Z511" s="165"/>
      <c r="AA511" s="166">
        <f>SUM(AA424)</f>
        <v>1831.3</v>
      </c>
      <c r="AB511" s="164"/>
    </row>
    <row r="512" spans="1:28" ht="27.75" customHeight="1" x14ac:dyDescent="0.2">
      <c r="A512" s="161" t="s">
        <v>472</v>
      </c>
      <c r="B512" s="162" t="s">
        <v>4</v>
      </c>
      <c r="C512" s="167"/>
      <c r="D512" s="167"/>
      <c r="E512" s="168"/>
      <c r="F512" s="169"/>
      <c r="G512" s="170"/>
      <c r="H512" s="169"/>
      <c r="I512" s="169"/>
      <c r="J512" s="170"/>
      <c r="K512" s="169"/>
      <c r="L512" s="169"/>
      <c r="M512" s="169"/>
      <c r="N512" s="169"/>
      <c r="O512" s="169"/>
      <c r="P512" s="169"/>
      <c r="Q512" s="169"/>
      <c r="R512" s="169"/>
      <c r="S512" s="169"/>
      <c r="T512" s="169"/>
      <c r="U512" s="169"/>
      <c r="V512" s="169"/>
      <c r="W512" s="169"/>
      <c r="X512" s="169"/>
      <c r="Y512" s="169"/>
      <c r="Z512" s="170"/>
      <c r="AA512" s="166">
        <f>SUM(AA419+AA429)</f>
        <v>1306.8</v>
      </c>
      <c r="AB512" s="169"/>
    </row>
    <row r="513" spans="1:28" s="58" customFormat="1" ht="18.75" customHeight="1" x14ac:dyDescent="0.2">
      <c r="A513" s="161" t="s">
        <v>480</v>
      </c>
      <c r="B513" s="162" t="s">
        <v>4</v>
      </c>
      <c r="C513" s="162"/>
      <c r="D513" s="162"/>
      <c r="E513" s="163"/>
      <c r="F513" s="164"/>
      <c r="G513" s="165"/>
      <c r="H513" s="164"/>
      <c r="I513" s="164"/>
      <c r="J513" s="165"/>
      <c r="K513" s="164"/>
      <c r="L513" s="164"/>
      <c r="M513" s="164"/>
      <c r="N513" s="164"/>
      <c r="O513" s="164"/>
      <c r="P513" s="164"/>
      <c r="Q513" s="164"/>
      <c r="R513" s="164"/>
      <c r="S513" s="164"/>
      <c r="T513" s="164"/>
      <c r="U513" s="164"/>
      <c r="V513" s="164"/>
      <c r="W513" s="164"/>
      <c r="X513" s="164"/>
      <c r="Y513" s="164"/>
      <c r="Z513" s="165"/>
      <c r="AA513" s="166">
        <f>SUM(AA510+AA511+AA512)</f>
        <v>71954.100000000006</v>
      </c>
      <c r="AB513" s="164"/>
    </row>
    <row r="515" spans="1:28" s="58" customFormat="1" x14ac:dyDescent="0.2">
      <c r="A515" s="161" t="s">
        <v>5</v>
      </c>
      <c r="B515" s="162"/>
      <c r="C515" s="162"/>
      <c r="D515" s="162"/>
      <c r="E515" s="163"/>
      <c r="F515" s="164"/>
      <c r="G515" s="165"/>
      <c r="H515" s="164"/>
      <c r="I515" s="164"/>
      <c r="J515" s="165"/>
      <c r="K515" s="164"/>
      <c r="L515" s="164"/>
      <c r="M515" s="164"/>
      <c r="N515" s="164"/>
      <c r="O515" s="164"/>
      <c r="P515" s="164"/>
      <c r="Q515" s="164"/>
      <c r="R515" s="164"/>
      <c r="S515" s="164"/>
      <c r="T515" s="164"/>
      <c r="U515" s="164"/>
      <c r="V515" s="164"/>
      <c r="W515" s="164"/>
      <c r="X515" s="164"/>
      <c r="Y515" s="164"/>
      <c r="Z515" s="165"/>
      <c r="AA515" s="166">
        <f>SUM(AA412+AA414+AA415)</f>
        <v>2435.4</v>
      </c>
      <c r="AB515" s="164"/>
    </row>
    <row r="516" spans="1:28" ht="25.5" x14ac:dyDescent="0.2">
      <c r="A516" s="161" t="s">
        <v>482</v>
      </c>
      <c r="B516" s="167"/>
      <c r="C516" s="167"/>
      <c r="D516" s="167"/>
      <c r="E516" s="168"/>
      <c r="F516" s="169"/>
      <c r="G516" s="170"/>
      <c r="H516" s="169"/>
      <c r="I516" s="169"/>
      <c r="J516" s="170"/>
      <c r="K516" s="169"/>
      <c r="L516" s="169"/>
      <c r="M516" s="169"/>
      <c r="N516" s="169"/>
      <c r="O516" s="169"/>
      <c r="P516" s="169"/>
      <c r="Q516" s="169"/>
      <c r="R516" s="169"/>
      <c r="S516" s="169"/>
      <c r="T516" s="169"/>
      <c r="U516" s="169"/>
      <c r="V516" s="169"/>
      <c r="W516" s="169"/>
      <c r="X516" s="169"/>
      <c r="Y516" s="169"/>
      <c r="Z516" s="170"/>
      <c r="AA516" s="166">
        <f>SUM(AA439)</f>
        <v>4415</v>
      </c>
      <c r="AB516" s="169"/>
    </row>
    <row r="517" spans="1:28" x14ac:dyDescent="0.2">
      <c r="A517" s="27"/>
      <c r="B517" s="167"/>
      <c r="C517" s="167"/>
      <c r="D517" s="167"/>
      <c r="E517" s="168"/>
      <c r="F517" s="169"/>
      <c r="G517" s="170"/>
      <c r="H517" s="169"/>
      <c r="I517" s="169"/>
      <c r="J517" s="170"/>
      <c r="K517" s="169"/>
      <c r="L517" s="169"/>
      <c r="M517" s="169"/>
      <c r="N517" s="169"/>
      <c r="O517" s="169"/>
      <c r="P517" s="169"/>
      <c r="Q517" s="169"/>
      <c r="R517" s="169"/>
      <c r="S517" s="169"/>
      <c r="T517" s="169"/>
      <c r="U517" s="169"/>
      <c r="V517" s="169"/>
      <c r="W517" s="169"/>
      <c r="X517" s="169"/>
      <c r="Y517" s="169"/>
      <c r="Z517" s="170"/>
      <c r="AA517" s="169"/>
      <c r="AB517" s="169"/>
    </row>
    <row r="518" spans="1:28" s="185" customFormat="1" ht="18" customHeight="1" x14ac:dyDescent="0.25">
      <c r="A518" s="186" t="s">
        <v>6</v>
      </c>
      <c r="B518" s="187"/>
      <c r="C518" s="187"/>
      <c r="D518" s="187"/>
      <c r="E518" s="188"/>
      <c r="F518" s="189"/>
      <c r="G518" s="190"/>
      <c r="H518" s="189"/>
      <c r="I518" s="189"/>
      <c r="J518" s="190"/>
      <c r="K518" s="189"/>
      <c r="L518" s="189"/>
      <c r="M518" s="189"/>
      <c r="N518" s="189"/>
      <c r="O518" s="189"/>
      <c r="P518" s="189"/>
      <c r="Q518" s="189"/>
      <c r="R518" s="189"/>
      <c r="S518" s="189"/>
      <c r="T518" s="189"/>
      <c r="U518" s="189"/>
      <c r="V518" s="189"/>
      <c r="W518" s="189"/>
      <c r="X518" s="189"/>
      <c r="Y518" s="189"/>
      <c r="Z518" s="190"/>
      <c r="AA518" s="191">
        <f>SUM(AA513+AA515+AA516)</f>
        <v>78804.5</v>
      </c>
      <c r="AB518" s="189"/>
    </row>
  </sheetData>
  <mergeCells count="16">
    <mergeCell ref="B1:Z1"/>
    <mergeCell ref="G3:G5"/>
    <mergeCell ref="H3:I3"/>
    <mergeCell ref="J3:J5"/>
    <mergeCell ref="K3:T3"/>
    <mergeCell ref="Z3:Z5"/>
    <mergeCell ref="E3:E5"/>
    <mergeCell ref="F3:F5"/>
    <mergeCell ref="A3:A5"/>
    <mergeCell ref="B3:B5"/>
    <mergeCell ref="C3:C5"/>
    <mergeCell ref="D3:D5"/>
    <mergeCell ref="AA3:AB3"/>
    <mergeCell ref="K4:K5"/>
    <mergeCell ref="L4:S4"/>
    <mergeCell ref="T4:T5"/>
  </mergeCells>
  <phoneticPr fontId="21" type="noConversion"/>
  <pageMargins left="0.70866141732283472" right="0.15748031496062992" top="0.39370078740157483" bottom="0.15748031496062992" header="0.31496062992125984" footer="0.15748031496062992"/>
  <pageSetup paperSize="8" scale="83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10"/>
  <sheetViews>
    <sheetView topLeftCell="H5" workbookViewId="0">
      <selection activeCell="AB442" sqref="AB442"/>
    </sheetView>
  </sheetViews>
  <sheetFormatPr defaultRowHeight="12.75" outlineLevelRow="1" outlineLevelCol="1" x14ac:dyDescent="0.2"/>
  <cols>
    <col min="1" max="1" width="64.85546875" style="7" customWidth="1"/>
    <col min="2" max="2" width="4.5703125" style="9" customWidth="1"/>
    <col min="3" max="3" width="4.140625" style="9" customWidth="1"/>
    <col min="4" max="4" width="12.140625" style="9" hidden="1" customWidth="1"/>
    <col min="5" max="5" width="12.7109375" style="8" hidden="1" customWidth="1"/>
    <col min="6" max="6" width="11.7109375" style="1" hidden="1" customWidth="1"/>
    <col min="7" max="7" width="15.5703125" style="62" customWidth="1"/>
    <col min="8" max="8" width="12.42578125" style="1" customWidth="1"/>
    <col min="9" max="9" width="12.7109375" style="1" customWidth="1"/>
    <col min="10" max="10" width="13.28515625" style="62" customWidth="1"/>
    <col min="11" max="11" width="12.42578125" style="1" customWidth="1"/>
    <col min="12" max="12" width="12.42578125" style="1" hidden="1" customWidth="1" outlineLevel="1"/>
    <col min="13" max="13" width="0" style="1" hidden="1" customWidth="1" outlineLevel="1"/>
    <col min="14" max="14" width="9.5703125" style="1" hidden="1" customWidth="1" outlineLevel="1"/>
    <col min="15" max="17" width="8.85546875" style="1" hidden="1" customWidth="1" outlineLevel="1"/>
    <col min="18" max="19" width="8.7109375" style="1" hidden="1" customWidth="1" outlineLevel="1"/>
    <col min="20" max="20" width="12.28515625" style="1" customWidth="1" collapsed="1"/>
    <col min="21" max="25" width="10.5703125" style="1" hidden="1" customWidth="1" outlineLevel="1"/>
    <col min="26" max="26" width="12.28515625" style="62" customWidth="1" collapsed="1"/>
    <col min="27" max="27" width="12.7109375" style="1" customWidth="1"/>
    <col min="28" max="28" width="11.85546875" style="1" customWidth="1"/>
    <col min="29" max="16384" width="9.140625" style="1"/>
  </cols>
  <sheetData>
    <row r="1" spans="1:28" ht="15.75" customHeight="1" x14ac:dyDescent="0.3">
      <c r="B1" s="702" t="s">
        <v>460</v>
      </c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</row>
    <row r="2" spans="1:28" ht="15.75" customHeight="1" x14ac:dyDescent="0.2">
      <c r="A2" s="159" t="s">
        <v>7</v>
      </c>
      <c r="AB2" s="157" t="s">
        <v>461</v>
      </c>
    </row>
    <row r="3" spans="1:28" ht="6.75" customHeight="1" x14ac:dyDescent="0.2"/>
    <row r="4" spans="1:28" s="4" customFormat="1" ht="19.5" customHeight="1" x14ac:dyDescent="0.25">
      <c r="A4" s="698" t="s">
        <v>122</v>
      </c>
      <c r="B4" s="699" t="s">
        <v>123</v>
      </c>
      <c r="C4" s="699" t="s">
        <v>124</v>
      </c>
      <c r="D4" s="698" t="s">
        <v>13</v>
      </c>
      <c r="E4" s="698" t="s">
        <v>101</v>
      </c>
      <c r="F4" s="698" t="s">
        <v>125</v>
      </c>
      <c r="G4" s="703" t="s">
        <v>135</v>
      </c>
      <c r="H4" s="704" t="s">
        <v>126</v>
      </c>
      <c r="I4" s="705"/>
      <c r="J4" s="703" t="s">
        <v>128</v>
      </c>
      <c r="K4" s="704" t="s">
        <v>126</v>
      </c>
      <c r="L4" s="706"/>
      <c r="M4" s="706"/>
      <c r="N4" s="706"/>
      <c r="O4" s="706"/>
      <c r="P4" s="706"/>
      <c r="Q4" s="706"/>
      <c r="R4" s="706"/>
      <c r="S4" s="706"/>
      <c r="T4" s="705"/>
      <c r="U4" s="44"/>
      <c r="V4" s="44"/>
      <c r="W4" s="44"/>
      <c r="X4" s="44"/>
      <c r="Y4" s="44"/>
      <c r="Z4" s="703" t="s">
        <v>22</v>
      </c>
      <c r="AA4" s="704" t="s">
        <v>126</v>
      </c>
      <c r="AB4" s="705"/>
    </row>
    <row r="5" spans="1:28" s="4" customFormat="1" ht="18.75" customHeight="1" x14ac:dyDescent="0.25">
      <c r="A5" s="698"/>
      <c r="B5" s="699"/>
      <c r="C5" s="699"/>
      <c r="D5" s="698"/>
      <c r="E5" s="698"/>
      <c r="F5" s="698"/>
      <c r="G5" s="703"/>
      <c r="H5" s="44"/>
      <c r="I5" s="44"/>
      <c r="J5" s="703"/>
      <c r="K5" s="701" t="s">
        <v>127</v>
      </c>
      <c r="L5" s="698" t="s">
        <v>126</v>
      </c>
      <c r="M5" s="698"/>
      <c r="N5" s="698"/>
      <c r="O5" s="698"/>
      <c r="P5" s="698"/>
      <c r="Q5" s="698"/>
      <c r="R5" s="698"/>
      <c r="S5" s="698"/>
      <c r="T5" s="701" t="s">
        <v>91</v>
      </c>
      <c r="U5" s="5"/>
      <c r="V5" s="5"/>
      <c r="W5" s="5"/>
      <c r="X5" s="5"/>
      <c r="Y5" s="5"/>
      <c r="Z5" s="703"/>
      <c r="AA5" s="44"/>
      <c r="AB5" s="44"/>
    </row>
    <row r="6" spans="1:28" s="6" customFormat="1" ht="100.5" customHeight="1" x14ac:dyDescent="0.25">
      <c r="A6" s="698"/>
      <c r="B6" s="699"/>
      <c r="C6" s="699"/>
      <c r="D6" s="698"/>
      <c r="E6" s="698"/>
      <c r="F6" s="698"/>
      <c r="G6" s="703"/>
      <c r="H6" s="5" t="s">
        <v>127</v>
      </c>
      <c r="I6" s="5" t="s">
        <v>91</v>
      </c>
      <c r="J6" s="703"/>
      <c r="K6" s="701"/>
      <c r="L6" s="5" t="s">
        <v>24</v>
      </c>
      <c r="M6" s="5" t="s">
        <v>25</v>
      </c>
      <c r="N6" s="5" t="s">
        <v>27</v>
      </c>
      <c r="O6" s="5" t="s">
        <v>26</v>
      </c>
      <c r="P6" s="5" t="s">
        <v>36</v>
      </c>
      <c r="Q6" s="5" t="s">
        <v>37</v>
      </c>
      <c r="R6" s="5" t="s">
        <v>28</v>
      </c>
      <c r="S6" s="5" t="s">
        <v>34</v>
      </c>
      <c r="T6" s="701"/>
      <c r="U6" s="5" t="s">
        <v>95</v>
      </c>
      <c r="V6" s="5" t="s">
        <v>93</v>
      </c>
      <c r="W6" s="5" t="s">
        <v>94</v>
      </c>
      <c r="X6" s="5" t="s">
        <v>96</v>
      </c>
      <c r="Y6" s="5" t="s">
        <v>391</v>
      </c>
      <c r="Z6" s="703"/>
      <c r="AA6" s="5" t="s">
        <v>127</v>
      </c>
      <c r="AB6" s="5" t="s">
        <v>91</v>
      </c>
    </row>
    <row r="7" spans="1:28" s="2" customFormat="1" ht="11.25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63">
        <v>7</v>
      </c>
      <c r="H7" s="11">
        <v>8</v>
      </c>
      <c r="I7" s="11">
        <v>9</v>
      </c>
      <c r="J7" s="67">
        <v>10</v>
      </c>
      <c r="K7" s="3">
        <v>11</v>
      </c>
      <c r="L7" s="3"/>
      <c r="M7" s="3"/>
      <c r="N7" s="3"/>
      <c r="O7" s="3"/>
      <c r="P7" s="3"/>
      <c r="Q7" s="3"/>
      <c r="R7" s="3"/>
      <c r="S7" s="3"/>
      <c r="T7" s="3">
        <v>12</v>
      </c>
      <c r="U7" s="3"/>
      <c r="V7" s="3"/>
      <c r="W7" s="3"/>
      <c r="X7" s="3"/>
      <c r="Y7" s="3"/>
      <c r="Z7" s="67">
        <v>13</v>
      </c>
      <c r="AA7" s="3">
        <v>14</v>
      </c>
      <c r="AB7" s="3">
        <v>15</v>
      </c>
    </row>
    <row r="8" spans="1:28" s="130" customFormat="1" ht="17.25" hidden="1" customHeight="1" x14ac:dyDescent="0.2">
      <c r="A8" s="127" t="s">
        <v>129</v>
      </c>
      <c r="B8" s="128" t="s">
        <v>130</v>
      </c>
      <c r="C8" s="128" t="s">
        <v>131</v>
      </c>
      <c r="D8" s="129">
        <f>SUM(D9+D11+D15+D17+D19+D23+D25+D27)</f>
        <v>257661.1</v>
      </c>
      <c r="E8" s="129">
        <f t="shared" ref="E8:AB8" si="0">SUM(E9+E11+E15+E17+E19+E23+E25+E27)</f>
        <v>282477</v>
      </c>
      <c r="F8" s="129">
        <f t="shared" si="0"/>
        <v>0</v>
      </c>
      <c r="G8" s="129">
        <f t="shared" si="0"/>
        <v>439588.30000000005</v>
      </c>
      <c r="H8" s="129">
        <f t="shared" si="0"/>
        <v>425148.10000000003</v>
      </c>
      <c r="I8" s="129">
        <f>SUM(I9+I11+I15+I17+I19+I23+I25+I27)</f>
        <v>14440.199999999999</v>
      </c>
      <c r="J8" s="129">
        <f t="shared" si="0"/>
        <v>347402.4</v>
      </c>
      <c r="K8" s="129">
        <f t="shared" si="0"/>
        <v>328125.10000000003</v>
      </c>
      <c r="L8" s="129">
        <f t="shared" si="0"/>
        <v>0</v>
      </c>
      <c r="M8" s="129">
        <f t="shared" si="0"/>
        <v>0</v>
      </c>
      <c r="N8" s="129">
        <f t="shared" si="0"/>
        <v>0</v>
      </c>
      <c r="O8" s="129">
        <f t="shared" si="0"/>
        <v>0</v>
      </c>
      <c r="P8" s="129">
        <f t="shared" si="0"/>
        <v>0</v>
      </c>
      <c r="Q8" s="129">
        <f t="shared" si="0"/>
        <v>0</v>
      </c>
      <c r="R8" s="129">
        <f t="shared" si="0"/>
        <v>0</v>
      </c>
      <c r="S8" s="129">
        <f t="shared" si="0"/>
        <v>0</v>
      </c>
      <c r="T8" s="129">
        <f t="shared" si="0"/>
        <v>19277.3</v>
      </c>
      <c r="U8" s="129"/>
      <c r="V8" s="129"/>
      <c r="W8" s="129"/>
      <c r="X8" s="129"/>
      <c r="Y8" s="129"/>
      <c r="Z8" s="75">
        <f t="shared" ref="Z8:Z71" si="1">SUM(AA8:AB8)</f>
        <v>318042.40000000002</v>
      </c>
      <c r="AA8" s="129">
        <f t="shared" si="0"/>
        <v>298765.10000000003</v>
      </c>
      <c r="AB8" s="129">
        <f t="shared" si="0"/>
        <v>19277.3</v>
      </c>
    </row>
    <row r="9" spans="1:28" s="18" customFormat="1" ht="25.5" hidden="1" x14ac:dyDescent="0.2">
      <c r="A9" s="16" t="s">
        <v>148</v>
      </c>
      <c r="B9" s="17" t="s">
        <v>130</v>
      </c>
      <c r="C9" s="17" t="s">
        <v>132</v>
      </c>
      <c r="D9" s="70">
        <f t="shared" ref="D9:K9" si="2">SUM(D10)</f>
        <v>3050.1</v>
      </c>
      <c r="E9" s="70">
        <f t="shared" si="2"/>
        <v>3833.8</v>
      </c>
      <c r="F9" s="70">
        <f t="shared" si="2"/>
        <v>0</v>
      </c>
      <c r="G9" s="71">
        <f t="shared" si="2"/>
        <v>3129.4</v>
      </c>
      <c r="H9" s="70">
        <f t="shared" si="2"/>
        <v>3129.4</v>
      </c>
      <c r="I9" s="70">
        <f t="shared" si="2"/>
        <v>0</v>
      </c>
      <c r="J9" s="71">
        <f t="shared" si="2"/>
        <v>4145.6000000000004</v>
      </c>
      <c r="K9" s="70">
        <f t="shared" si="2"/>
        <v>4145.6000000000004</v>
      </c>
      <c r="L9" s="70"/>
      <c r="M9" s="70"/>
      <c r="N9" s="70"/>
      <c r="O9" s="70"/>
      <c r="P9" s="70"/>
      <c r="Q9" s="70"/>
      <c r="R9" s="70"/>
      <c r="S9" s="70"/>
      <c r="T9" s="70">
        <f>SUM(T10)</f>
        <v>0</v>
      </c>
      <c r="U9" s="70"/>
      <c r="V9" s="70"/>
      <c r="W9" s="70"/>
      <c r="X9" s="70"/>
      <c r="Y9" s="70"/>
      <c r="Z9" s="75">
        <f t="shared" si="1"/>
        <v>4145.6000000000004</v>
      </c>
      <c r="AA9" s="70">
        <f>SUM(AA10)</f>
        <v>4145.6000000000004</v>
      </c>
      <c r="AB9" s="70">
        <f>SUM(AB10)</f>
        <v>0</v>
      </c>
    </row>
    <row r="10" spans="1:28" ht="18.75" hidden="1" customHeight="1" x14ac:dyDescent="0.2">
      <c r="A10" s="14" t="s">
        <v>284</v>
      </c>
      <c r="B10" s="15" t="s">
        <v>130</v>
      </c>
      <c r="C10" s="15" t="s">
        <v>132</v>
      </c>
      <c r="D10" s="72">
        <v>3050.1</v>
      </c>
      <c r="E10" s="73">
        <v>3833.8</v>
      </c>
      <c r="F10" s="74"/>
      <c r="G10" s="75">
        <f>SUM(I10+H10)</f>
        <v>3129.4</v>
      </c>
      <c r="H10" s="74">
        <v>3129.4</v>
      </c>
      <c r="I10" s="74"/>
      <c r="J10" s="75">
        <f>SUM(K10+T10)</f>
        <v>4145.6000000000004</v>
      </c>
      <c r="K10" s="74">
        <v>4145.6000000000004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5">
        <f t="shared" si="1"/>
        <v>4145.6000000000004</v>
      </c>
      <c r="AA10" s="74">
        <v>4145.6000000000004</v>
      </c>
      <c r="AB10" s="74"/>
    </row>
    <row r="11" spans="1:28" s="18" customFormat="1" ht="25.5" hidden="1" x14ac:dyDescent="0.2">
      <c r="A11" s="16" t="s">
        <v>133</v>
      </c>
      <c r="B11" s="17" t="s">
        <v>130</v>
      </c>
      <c r="C11" s="17" t="s">
        <v>134</v>
      </c>
      <c r="D11" s="70">
        <f t="shared" ref="D11:K11" si="3">SUM(D12+D13+D14)</f>
        <v>14287.300000000001</v>
      </c>
      <c r="E11" s="70">
        <f t="shared" si="3"/>
        <v>16874.900000000001</v>
      </c>
      <c r="F11" s="70">
        <f t="shared" si="3"/>
        <v>0</v>
      </c>
      <c r="G11" s="71">
        <f t="shared" si="3"/>
        <v>15659.699999999999</v>
      </c>
      <c r="H11" s="70">
        <f t="shared" si="3"/>
        <v>15659.699999999999</v>
      </c>
      <c r="I11" s="70">
        <f t="shared" si="3"/>
        <v>0</v>
      </c>
      <c r="J11" s="71">
        <f t="shared" si="3"/>
        <v>19155.099999999999</v>
      </c>
      <c r="K11" s="70">
        <f t="shared" si="3"/>
        <v>19155.099999999999</v>
      </c>
      <c r="L11" s="70"/>
      <c r="M11" s="70"/>
      <c r="N11" s="70"/>
      <c r="O11" s="70"/>
      <c r="P11" s="70"/>
      <c r="Q11" s="70"/>
      <c r="R11" s="70"/>
      <c r="S11" s="70"/>
      <c r="T11" s="70">
        <f>SUM(T12+T13+T14)</f>
        <v>0</v>
      </c>
      <c r="U11" s="70"/>
      <c r="V11" s="70"/>
      <c r="W11" s="70"/>
      <c r="X11" s="70"/>
      <c r="Y11" s="70"/>
      <c r="Z11" s="75">
        <f t="shared" si="1"/>
        <v>18855.099999999999</v>
      </c>
      <c r="AA11" s="70">
        <f>SUM(AA12+AA13+AA14)</f>
        <v>18855.099999999999</v>
      </c>
      <c r="AB11" s="70">
        <f>SUM(AB12+AB13+AB14)</f>
        <v>0</v>
      </c>
    </row>
    <row r="12" spans="1:28" hidden="1" x14ac:dyDescent="0.2">
      <c r="A12" s="14" t="s">
        <v>285</v>
      </c>
      <c r="B12" s="15" t="s">
        <v>130</v>
      </c>
      <c r="C12" s="15" t="s">
        <v>134</v>
      </c>
      <c r="D12" s="72">
        <v>3266.9</v>
      </c>
      <c r="E12" s="76">
        <v>3567.1</v>
      </c>
      <c r="F12" s="74"/>
      <c r="G12" s="75">
        <f>SUM(I12+H12)</f>
        <v>2913.2</v>
      </c>
      <c r="H12" s="74">
        <v>2913.2</v>
      </c>
      <c r="I12" s="74"/>
      <c r="J12" s="75">
        <f>SUM(K12+T12)</f>
        <v>3852.3</v>
      </c>
      <c r="K12" s="74">
        <v>3852.3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>
        <f t="shared" si="1"/>
        <v>3852.3</v>
      </c>
      <c r="AA12" s="74">
        <v>3852.3</v>
      </c>
      <c r="AB12" s="74"/>
    </row>
    <row r="13" spans="1:28" ht="25.5" hidden="1" x14ac:dyDescent="0.2">
      <c r="A13" s="14" t="s">
        <v>286</v>
      </c>
      <c r="B13" s="15" t="s">
        <v>130</v>
      </c>
      <c r="C13" s="15" t="s">
        <v>134</v>
      </c>
      <c r="D13" s="72">
        <v>1432.2</v>
      </c>
      <c r="E13" s="76">
        <v>1654.3</v>
      </c>
      <c r="F13" s="74"/>
      <c r="G13" s="75">
        <f t="shared" ref="G13:G39" si="4">SUM(I13+H13)</f>
        <v>1527.2</v>
      </c>
      <c r="H13" s="74">
        <v>1527.2</v>
      </c>
      <c r="I13" s="74"/>
      <c r="J13" s="75">
        <f t="shared" ref="J13:J60" si="5">SUM(K13+T13)</f>
        <v>1977.3</v>
      </c>
      <c r="K13" s="74">
        <v>1977.3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5">
        <f t="shared" si="1"/>
        <v>1977.3</v>
      </c>
      <c r="AA13" s="74">
        <v>1977.3</v>
      </c>
      <c r="AB13" s="74"/>
    </row>
    <row r="14" spans="1:28" ht="17.25" hidden="1" customHeight="1" x14ac:dyDescent="0.2">
      <c r="A14" s="14" t="s">
        <v>287</v>
      </c>
      <c r="B14" s="15" t="s">
        <v>130</v>
      </c>
      <c r="C14" s="15" t="s">
        <v>134</v>
      </c>
      <c r="D14" s="72">
        <v>9588.2000000000007</v>
      </c>
      <c r="E14" s="76">
        <v>11653.5</v>
      </c>
      <c r="F14" s="74"/>
      <c r="G14" s="75">
        <f t="shared" si="4"/>
        <v>11219.3</v>
      </c>
      <c r="H14" s="74">
        <v>11219.3</v>
      </c>
      <c r="I14" s="74"/>
      <c r="J14" s="75">
        <f t="shared" si="5"/>
        <v>13325.5</v>
      </c>
      <c r="K14" s="74">
        <v>13325.5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5">
        <f t="shared" si="1"/>
        <v>13025.5</v>
      </c>
      <c r="AA14" s="74">
        <v>13025.5</v>
      </c>
      <c r="AB14" s="74"/>
    </row>
    <row r="15" spans="1:28" s="18" customFormat="1" ht="17.25" hidden="1" customHeight="1" x14ac:dyDescent="0.2">
      <c r="A15" s="16" t="s">
        <v>136</v>
      </c>
      <c r="B15" s="17" t="s">
        <v>130</v>
      </c>
      <c r="C15" s="17" t="s">
        <v>137</v>
      </c>
      <c r="D15" s="70">
        <f t="shared" ref="D15:K15" si="6">SUM(D16)</f>
        <v>156624.9</v>
      </c>
      <c r="E15" s="70">
        <f t="shared" si="6"/>
        <v>171282.1</v>
      </c>
      <c r="F15" s="70">
        <f t="shared" si="6"/>
        <v>0</v>
      </c>
      <c r="G15" s="71">
        <f t="shared" si="6"/>
        <v>165844.70000000001</v>
      </c>
      <c r="H15" s="70">
        <f t="shared" si="6"/>
        <v>165844.70000000001</v>
      </c>
      <c r="I15" s="70">
        <f t="shared" si="6"/>
        <v>0</v>
      </c>
      <c r="J15" s="71">
        <f t="shared" si="6"/>
        <v>206999.2</v>
      </c>
      <c r="K15" s="70">
        <f t="shared" si="6"/>
        <v>206999.2</v>
      </c>
      <c r="L15" s="70"/>
      <c r="M15" s="70"/>
      <c r="N15" s="70"/>
      <c r="O15" s="70"/>
      <c r="P15" s="70"/>
      <c r="Q15" s="70"/>
      <c r="R15" s="70"/>
      <c r="S15" s="70"/>
      <c r="T15" s="70">
        <f>SUM(T16)</f>
        <v>0</v>
      </c>
      <c r="U15" s="70"/>
      <c r="V15" s="70"/>
      <c r="W15" s="70"/>
      <c r="X15" s="70"/>
      <c r="Y15" s="70"/>
      <c r="Z15" s="75">
        <f t="shared" si="1"/>
        <v>195999.2</v>
      </c>
      <c r="AA15" s="70">
        <f>SUM(AA16)</f>
        <v>195999.2</v>
      </c>
      <c r="AB15" s="70">
        <f>SUM(AB16)</f>
        <v>0</v>
      </c>
    </row>
    <row r="16" spans="1:28" ht="16.5" hidden="1" customHeight="1" x14ac:dyDescent="0.2">
      <c r="A16" s="14" t="s">
        <v>288</v>
      </c>
      <c r="B16" s="15" t="s">
        <v>130</v>
      </c>
      <c r="C16" s="15" t="s">
        <v>137</v>
      </c>
      <c r="D16" s="72">
        <v>156624.9</v>
      </c>
      <c r="E16" s="76">
        <v>171282.1</v>
      </c>
      <c r="F16" s="74"/>
      <c r="G16" s="75">
        <f t="shared" si="4"/>
        <v>165844.70000000001</v>
      </c>
      <c r="H16" s="74">
        <v>165844.70000000001</v>
      </c>
      <c r="I16" s="74"/>
      <c r="J16" s="75">
        <f t="shared" si="5"/>
        <v>206999.2</v>
      </c>
      <c r="K16" s="74">
        <v>206999.2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5">
        <f t="shared" si="1"/>
        <v>195999.2</v>
      </c>
      <c r="AA16" s="74">
        <v>195999.2</v>
      </c>
      <c r="AB16" s="74"/>
    </row>
    <row r="17" spans="1:28" s="18" customFormat="1" ht="17.25" hidden="1" customHeight="1" x14ac:dyDescent="0.2">
      <c r="A17" s="16" t="s">
        <v>138</v>
      </c>
      <c r="B17" s="17" t="s">
        <v>130</v>
      </c>
      <c r="C17" s="17" t="s">
        <v>139</v>
      </c>
      <c r="D17" s="70">
        <f t="shared" ref="D17:K17" si="7">SUM(D18)</f>
        <v>2.2000000000000002</v>
      </c>
      <c r="E17" s="70">
        <f t="shared" si="7"/>
        <v>2.2000000000000002</v>
      </c>
      <c r="F17" s="70">
        <f t="shared" si="7"/>
        <v>0</v>
      </c>
      <c r="G17" s="71">
        <f t="shared" si="7"/>
        <v>8.8000000000000007</v>
      </c>
      <c r="H17" s="70">
        <f t="shared" si="7"/>
        <v>0</v>
      </c>
      <c r="I17" s="70">
        <f t="shared" si="7"/>
        <v>8.8000000000000007</v>
      </c>
      <c r="J17" s="71">
        <f t="shared" si="7"/>
        <v>9.4</v>
      </c>
      <c r="K17" s="70">
        <f t="shared" si="7"/>
        <v>0</v>
      </c>
      <c r="L17" s="70"/>
      <c r="M17" s="70"/>
      <c r="N17" s="70"/>
      <c r="O17" s="70"/>
      <c r="P17" s="70"/>
      <c r="Q17" s="70"/>
      <c r="R17" s="70"/>
      <c r="S17" s="70"/>
      <c r="T17" s="70">
        <f>SUM(T18)</f>
        <v>9.4</v>
      </c>
      <c r="U17" s="70"/>
      <c r="V17" s="70"/>
      <c r="W17" s="70"/>
      <c r="X17" s="70"/>
      <c r="Y17" s="70"/>
      <c r="Z17" s="75">
        <f t="shared" si="1"/>
        <v>9.4</v>
      </c>
      <c r="AA17" s="70">
        <f>SUM(AA18)</f>
        <v>0</v>
      </c>
      <c r="AB17" s="70">
        <f>SUM(AB18)</f>
        <v>9.4</v>
      </c>
    </row>
    <row r="18" spans="1:28" ht="25.5" hidden="1" x14ac:dyDescent="0.2">
      <c r="A18" s="14" t="s">
        <v>149</v>
      </c>
      <c r="B18" s="15" t="s">
        <v>130</v>
      </c>
      <c r="C18" s="15" t="s">
        <v>139</v>
      </c>
      <c r="D18" s="72">
        <v>2.2000000000000002</v>
      </c>
      <c r="E18" s="76">
        <v>2.2000000000000002</v>
      </c>
      <c r="F18" s="74"/>
      <c r="G18" s="75">
        <f t="shared" si="4"/>
        <v>8.8000000000000007</v>
      </c>
      <c r="H18" s="74"/>
      <c r="I18" s="74">
        <v>8.8000000000000007</v>
      </c>
      <c r="J18" s="75">
        <f t="shared" si="5"/>
        <v>9.4</v>
      </c>
      <c r="K18" s="74"/>
      <c r="L18" s="74"/>
      <c r="M18" s="74"/>
      <c r="N18" s="74"/>
      <c r="O18" s="74"/>
      <c r="P18" s="74"/>
      <c r="Q18" s="74"/>
      <c r="R18" s="74"/>
      <c r="S18" s="74"/>
      <c r="T18" s="74">
        <v>9.4</v>
      </c>
      <c r="U18" s="74"/>
      <c r="V18" s="74"/>
      <c r="W18" s="74"/>
      <c r="X18" s="74"/>
      <c r="Y18" s="74"/>
      <c r="Z18" s="75">
        <f t="shared" si="1"/>
        <v>9.4</v>
      </c>
      <c r="AA18" s="74"/>
      <c r="AB18" s="74">
        <v>9.4</v>
      </c>
    </row>
    <row r="19" spans="1:28" s="18" customFormat="1" ht="26.25" hidden="1" customHeight="1" x14ac:dyDescent="0.2">
      <c r="A19" s="16" t="s">
        <v>140</v>
      </c>
      <c r="B19" s="17" t="s">
        <v>130</v>
      </c>
      <c r="C19" s="17" t="s">
        <v>141</v>
      </c>
      <c r="D19" s="70">
        <f t="shared" ref="D19:K19" si="8">SUM(D20+D21+D22)</f>
        <v>32449.999999999996</v>
      </c>
      <c r="E19" s="70">
        <f t="shared" si="8"/>
        <v>37849.9</v>
      </c>
      <c r="F19" s="70">
        <f t="shared" si="8"/>
        <v>0</v>
      </c>
      <c r="G19" s="71">
        <f t="shared" si="8"/>
        <v>34702.800000000003</v>
      </c>
      <c r="H19" s="70">
        <f t="shared" si="8"/>
        <v>34702.800000000003</v>
      </c>
      <c r="I19" s="70">
        <f t="shared" si="8"/>
        <v>0</v>
      </c>
      <c r="J19" s="71">
        <f t="shared" si="8"/>
        <v>41404.199999999997</v>
      </c>
      <c r="K19" s="70">
        <f t="shared" si="8"/>
        <v>41404.199999999997</v>
      </c>
      <c r="L19" s="70"/>
      <c r="M19" s="70"/>
      <c r="N19" s="70"/>
      <c r="O19" s="70"/>
      <c r="P19" s="70"/>
      <c r="Q19" s="70"/>
      <c r="R19" s="70"/>
      <c r="S19" s="70"/>
      <c r="T19" s="70">
        <f>SUM(T20+T21+T22)</f>
        <v>0</v>
      </c>
      <c r="U19" s="70"/>
      <c r="V19" s="70"/>
      <c r="W19" s="70"/>
      <c r="X19" s="70"/>
      <c r="Y19" s="70"/>
      <c r="Z19" s="75">
        <f t="shared" si="1"/>
        <v>39704.199999999997</v>
      </c>
      <c r="AA19" s="70">
        <f>SUM(AA20+AA21+AA22)</f>
        <v>39704.199999999997</v>
      </c>
      <c r="AB19" s="70">
        <f>SUM(AB20+AB21+AB22)</f>
        <v>0</v>
      </c>
    </row>
    <row r="20" spans="1:28" ht="17.25" hidden="1" customHeight="1" x14ac:dyDescent="0.2">
      <c r="A20" s="14" t="s">
        <v>142</v>
      </c>
      <c r="B20" s="15" t="s">
        <v>130</v>
      </c>
      <c r="C20" s="15" t="s">
        <v>141</v>
      </c>
      <c r="D20" s="72">
        <v>26347.1</v>
      </c>
      <c r="E20" s="76">
        <v>30374.9</v>
      </c>
      <c r="F20" s="74"/>
      <c r="G20" s="75">
        <f t="shared" si="4"/>
        <v>27093</v>
      </c>
      <c r="H20" s="74">
        <v>27093</v>
      </c>
      <c r="I20" s="74"/>
      <c r="J20" s="75">
        <f t="shared" si="5"/>
        <v>31861</v>
      </c>
      <c r="K20" s="74">
        <v>31861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5">
        <f t="shared" si="1"/>
        <v>30261</v>
      </c>
      <c r="AA20" s="74">
        <v>30261</v>
      </c>
      <c r="AB20" s="74"/>
    </row>
    <row r="21" spans="1:28" ht="18" hidden="1" customHeight="1" x14ac:dyDescent="0.2">
      <c r="A21" s="14" t="s">
        <v>143</v>
      </c>
      <c r="B21" s="15" t="s">
        <v>130</v>
      </c>
      <c r="C21" s="15" t="s">
        <v>141</v>
      </c>
      <c r="D21" s="72">
        <v>4492.8</v>
      </c>
      <c r="E21" s="76">
        <v>5539.9</v>
      </c>
      <c r="F21" s="74"/>
      <c r="G21" s="75">
        <f t="shared" si="4"/>
        <v>4702.7</v>
      </c>
      <c r="H21" s="74">
        <v>4702.7</v>
      </c>
      <c r="I21" s="74"/>
      <c r="J21" s="75">
        <f t="shared" si="5"/>
        <v>5751.2</v>
      </c>
      <c r="K21" s="74">
        <v>5751.2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>
        <f t="shared" si="1"/>
        <v>5651.2</v>
      </c>
      <c r="AA21" s="74">
        <v>5651.2</v>
      </c>
      <c r="AB21" s="74"/>
    </row>
    <row r="22" spans="1:28" ht="18.75" hidden="1" customHeight="1" x14ac:dyDescent="0.2">
      <c r="A22" s="14" t="s">
        <v>144</v>
      </c>
      <c r="B22" s="15" t="s">
        <v>130</v>
      </c>
      <c r="C22" s="15" t="s">
        <v>141</v>
      </c>
      <c r="D22" s="72">
        <v>1610.1</v>
      </c>
      <c r="E22" s="76">
        <v>1935.1</v>
      </c>
      <c r="F22" s="74"/>
      <c r="G22" s="75">
        <f t="shared" si="4"/>
        <v>2907.1</v>
      </c>
      <c r="H22" s="74">
        <v>2907.1</v>
      </c>
      <c r="I22" s="74"/>
      <c r="J22" s="75">
        <f t="shared" si="5"/>
        <v>3792</v>
      </c>
      <c r="K22" s="74">
        <v>3792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5">
        <f t="shared" si="1"/>
        <v>3792</v>
      </c>
      <c r="AA22" s="74">
        <v>3792</v>
      </c>
      <c r="AB22" s="74"/>
    </row>
    <row r="23" spans="1:28" s="60" customFormat="1" ht="24" hidden="1" customHeight="1" x14ac:dyDescent="0.2">
      <c r="A23" s="57" t="s">
        <v>48</v>
      </c>
      <c r="B23" s="56" t="s">
        <v>130</v>
      </c>
      <c r="C23" s="56" t="s">
        <v>145</v>
      </c>
      <c r="D23" s="77">
        <f>D24</f>
        <v>4356</v>
      </c>
      <c r="E23" s="77">
        <f t="shared" ref="E23:AB23" si="9">E24</f>
        <v>0</v>
      </c>
      <c r="F23" s="77">
        <f t="shared" si="9"/>
        <v>0</v>
      </c>
      <c r="G23" s="78">
        <f t="shared" si="9"/>
        <v>0</v>
      </c>
      <c r="H23" s="77">
        <f t="shared" si="9"/>
        <v>0</v>
      </c>
      <c r="I23" s="77">
        <f t="shared" si="9"/>
        <v>0</v>
      </c>
      <c r="J23" s="78">
        <f t="shared" si="9"/>
        <v>0</v>
      </c>
      <c r="K23" s="77">
        <f t="shared" si="9"/>
        <v>0</v>
      </c>
      <c r="L23" s="77">
        <f t="shared" si="9"/>
        <v>0</v>
      </c>
      <c r="M23" s="77">
        <f t="shared" si="9"/>
        <v>0</v>
      </c>
      <c r="N23" s="77">
        <f t="shared" si="9"/>
        <v>0</v>
      </c>
      <c r="O23" s="77">
        <f t="shared" si="9"/>
        <v>0</v>
      </c>
      <c r="P23" s="77">
        <f t="shared" si="9"/>
        <v>0</v>
      </c>
      <c r="Q23" s="77">
        <f t="shared" si="9"/>
        <v>0</v>
      </c>
      <c r="R23" s="77">
        <f t="shared" si="9"/>
        <v>0</v>
      </c>
      <c r="S23" s="77">
        <f t="shared" si="9"/>
        <v>0</v>
      </c>
      <c r="T23" s="77">
        <f t="shared" si="9"/>
        <v>0</v>
      </c>
      <c r="U23" s="77"/>
      <c r="V23" s="77"/>
      <c r="W23" s="77"/>
      <c r="X23" s="77"/>
      <c r="Y23" s="77"/>
      <c r="Z23" s="75">
        <f t="shared" si="1"/>
        <v>0</v>
      </c>
      <c r="AA23" s="77">
        <f t="shared" si="9"/>
        <v>0</v>
      </c>
      <c r="AB23" s="77">
        <f t="shared" si="9"/>
        <v>0</v>
      </c>
    </row>
    <row r="24" spans="1:28" ht="18.75" hidden="1" customHeight="1" x14ac:dyDescent="0.2">
      <c r="A24" s="40" t="s">
        <v>44</v>
      </c>
      <c r="B24" s="15" t="s">
        <v>130</v>
      </c>
      <c r="C24" s="43" t="s">
        <v>145</v>
      </c>
      <c r="D24" s="72">
        <v>4356</v>
      </c>
      <c r="E24" s="76"/>
      <c r="F24" s="74"/>
      <c r="G24" s="75"/>
      <c r="H24" s="74"/>
      <c r="I24" s="74"/>
      <c r="J24" s="75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5">
        <f t="shared" si="1"/>
        <v>0</v>
      </c>
      <c r="AA24" s="74"/>
      <c r="AB24" s="74"/>
    </row>
    <row r="25" spans="1:28" s="18" customFormat="1" ht="18" hidden="1" customHeight="1" x14ac:dyDescent="0.2">
      <c r="A25" s="16" t="s">
        <v>146</v>
      </c>
      <c r="B25" s="17" t="s">
        <v>130</v>
      </c>
      <c r="C25" s="17" t="s">
        <v>147</v>
      </c>
      <c r="D25" s="70">
        <f t="shared" ref="D25:K25" si="10">SUM(D26)</f>
        <v>0</v>
      </c>
      <c r="E25" s="70">
        <f t="shared" si="10"/>
        <v>1246.3</v>
      </c>
      <c r="F25" s="70">
        <f t="shared" si="10"/>
        <v>0</v>
      </c>
      <c r="G25" s="71">
        <f t="shared" si="10"/>
        <v>3000</v>
      </c>
      <c r="H25" s="70">
        <f t="shared" si="10"/>
        <v>3000</v>
      </c>
      <c r="I25" s="70">
        <f t="shared" si="10"/>
        <v>0</v>
      </c>
      <c r="J25" s="71">
        <f t="shared" si="10"/>
        <v>5000</v>
      </c>
      <c r="K25" s="70">
        <f t="shared" si="10"/>
        <v>5000</v>
      </c>
      <c r="L25" s="70"/>
      <c r="M25" s="70"/>
      <c r="N25" s="70"/>
      <c r="O25" s="70"/>
      <c r="P25" s="70"/>
      <c r="Q25" s="70"/>
      <c r="R25" s="70"/>
      <c r="S25" s="70"/>
      <c r="T25" s="70">
        <f>SUM(T26)</f>
        <v>0</v>
      </c>
      <c r="U25" s="70"/>
      <c r="V25" s="70"/>
      <c r="W25" s="70"/>
      <c r="X25" s="70"/>
      <c r="Y25" s="70"/>
      <c r="Z25" s="75">
        <f t="shared" si="1"/>
        <v>5000</v>
      </c>
      <c r="AA25" s="70">
        <f>SUM(AA26)</f>
        <v>5000</v>
      </c>
      <c r="AB25" s="70">
        <f>SUM(AB26)</f>
        <v>0</v>
      </c>
    </row>
    <row r="26" spans="1:28" ht="16.5" hidden="1" customHeight="1" x14ac:dyDescent="0.2">
      <c r="A26" s="14" t="s">
        <v>289</v>
      </c>
      <c r="B26" s="15" t="s">
        <v>130</v>
      </c>
      <c r="C26" s="15" t="s">
        <v>147</v>
      </c>
      <c r="D26" s="72"/>
      <c r="E26" s="76">
        <v>1246.3</v>
      </c>
      <c r="F26" s="74"/>
      <c r="G26" s="75">
        <f>SUM(I26+H26)</f>
        <v>3000</v>
      </c>
      <c r="H26" s="74">
        <v>3000</v>
      </c>
      <c r="I26" s="74"/>
      <c r="J26" s="75">
        <f t="shared" si="5"/>
        <v>5000</v>
      </c>
      <c r="K26" s="74">
        <v>5000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5">
        <f t="shared" si="1"/>
        <v>5000</v>
      </c>
      <c r="AA26" s="74">
        <v>5000</v>
      </c>
      <c r="AB26" s="74"/>
    </row>
    <row r="27" spans="1:28" s="18" customFormat="1" ht="16.5" hidden="1" customHeight="1" x14ac:dyDescent="0.2">
      <c r="A27" s="16" t="s">
        <v>150</v>
      </c>
      <c r="B27" s="17" t="s">
        <v>130</v>
      </c>
      <c r="C27" s="17" t="s">
        <v>151</v>
      </c>
      <c r="D27" s="70">
        <f>SUM(D28+D29+D31+D32+D33+D34+D35+D36+D37+D38+D30)</f>
        <v>46890.6</v>
      </c>
      <c r="E27" s="70">
        <f>SUM(E28+E29+E30+E31+E32+E33+E34+E35+E36+E37+E38)</f>
        <v>51387.799999999996</v>
      </c>
      <c r="F27" s="70">
        <f>SUM(F28+F29+F30+F31+F32+F33+F34+F35+F36+F37+F38)</f>
        <v>0</v>
      </c>
      <c r="G27" s="75">
        <f>SUM(I27+H27)</f>
        <v>217242.9</v>
      </c>
      <c r="H27" s="70">
        <f>SUM(H28+H29+H31+H32+H33+H34+H35+H36+H37+H38+H39)</f>
        <v>202811.5</v>
      </c>
      <c r="I27" s="70">
        <f>SUM(I28+I29+I31+I32+I33+I34+I35+I36+I37+I38)</f>
        <v>14431.4</v>
      </c>
      <c r="J27" s="71">
        <f>SUM(J28+J29+J31+J32+J33+J34+J35+J36+J37+J38)</f>
        <v>70688.900000000009</v>
      </c>
      <c r="K27" s="70">
        <f>SUM(K28+K29+K31+K32+K33+K34+K35+K36+K37+K38)</f>
        <v>51421</v>
      </c>
      <c r="L27" s="70"/>
      <c r="M27" s="70"/>
      <c r="N27" s="70"/>
      <c r="O27" s="70"/>
      <c r="P27" s="70"/>
      <c r="Q27" s="70"/>
      <c r="R27" s="70"/>
      <c r="S27" s="70"/>
      <c r="T27" s="70">
        <f>SUM(T28+T29+T31+T32+T33+T34+T35+T36+T37+T38)</f>
        <v>19267.899999999998</v>
      </c>
      <c r="U27" s="70"/>
      <c r="V27" s="70"/>
      <c r="W27" s="70"/>
      <c r="X27" s="70"/>
      <c r="Y27" s="70"/>
      <c r="Z27" s="75">
        <f t="shared" si="1"/>
        <v>54328.899999999994</v>
      </c>
      <c r="AA27" s="70">
        <f>SUM(AA28+AA29+AA31+AA32+AA33+AA34+AA35+AA36+AA37+AA38)</f>
        <v>35061</v>
      </c>
      <c r="AB27" s="70">
        <f>SUM(AB28+AB29+AB31+AB32+AB33+AB34+AB35+AB36+AB37+AB38)</f>
        <v>19267.899999999998</v>
      </c>
    </row>
    <row r="28" spans="1:28" ht="16.5" hidden="1" customHeight="1" x14ac:dyDescent="0.2">
      <c r="A28" s="14" t="s">
        <v>290</v>
      </c>
      <c r="B28" s="15" t="s">
        <v>130</v>
      </c>
      <c r="C28" s="15" t="s">
        <v>151</v>
      </c>
      <c r="D28" s="72">
        <v>23000.2</v>
      </c>
      <c r="E28" s="76">
        <v>30129.8</v>
      </c>
      <c r="F28" s="74"/>
      <c r="G28" s="75">
        <f t="shared" si="4"/>
        <v>29503</v>
      </c>
      <c r="H28" s="74">
        <v>29503</v>
      </c>
      <c r="I28" s="74"/>
      <c r="J28" s="75">
        <f t="shared" si="5"/>
        <v>34307</v>
      </c>
      <c r="K28" s="74">
        <v>34307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5">
        <f t="shared" si="1"/>
        <v>33061</v>
      </c>
      <c r="AA28" s="74">
        <v>33061</v>
      </c>
      <c r="AB28" s="74"/>
    </row>
    <row r="29" spans="1:28" ht="25.5" hidden="1" x14ac:dyDescent="0.2">
      <c r="A29" s="14" t="s">
        <v>152</v>
      </c>
      <c r="B29" s="15" t="s">
        <v>130</v>
      </c>
      <c r="C29" s="15" t="s">
        <v>151</v>
      </c>
      <c r="D29" s="72">
        <v>2545.6999999999998</v>
      </c>
      <c r="E29" s="76">
        <v>2642.9</v>
      </c>
      <c r="F29" s="74"/>
      <c r="G29" s="75">
        <f t="shared" si="4"/>
        <v>1881</v>
      </c>
      <c r="H29" s="74">
        <v>1881</v>
      </c>
      <c r="I29" s="74"/>
      <c r="J29" s="75">
        <f t="shared" si="5"/>
        <v>15932</v>
      </c>
      <c r="K29" s="74">
        <v>15932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5">
        <f t="shared" si="1"/>
        <v>2000</v>
      </c>
      <c r="AA29" s="74">
        <v>2000</v>
      </c>
      <c r="AB29" s="74"/>
    </row>
    <row r="30" spans="1:28" hidden="1" x14ac:dyDescent="0.2">
      <c r="A30" s="40" t="s">
        <v>102</v>
      </c>
      <c r="B30" s="15" t="s">
        <v>130</v>
      </c>
      <c r="C30" s="15" t="s">
        <v>151</v>
      </c>
      <c r="D30" s="72">
        <v>450</v>
      </c>
      <c r="E30" s="76">
        <v>1135.4000000000001</v>
      </c>
      <c r="F30" s="74"/>
      <c r="G30" s="75">
        <f t="shared" si="4"/>
        <v>0</v>
      </c>
      <c r="H30" s="74"/>
      <c r="I30" s="74"/>
      <c r="J30" s="75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>
        <f t="shared" si="1"/>
        <v>0</v>
      </c>
      <c r="AA30" s="74"/>
      <c r="AB30" s="74"/>
    </row>
    <row r="31" spans="1:28" ht="18" hidden="1" customHeight="1" x14ac:dyDescent="0.2">
      <c r="A31" s="14" t="s">
        <v>153</v>
      </c>
      <c r="B31" s="15" t="s">
        <v>130</v>
      </c>
      <c r="C31" s="15" t="s">
        <v>151</v>
      </c>
      <c r="D31" s="72">
        <v>7514.7</v>
      </c>
      <c r="E31" s="72">
        <v>2872</v>
      </c>
      <c r="F31" s="74"/>
      <c r="G31" s="75">
        <f t="shared" si="4"/>
        <v>0</v>
      </c>
      <c r="H31" s="74"/>
      <c r="I31" s="74"/>
      <c r="J31" s="75">
        <f t="shared" si="5"/>
        <v>1182</v>
      </c>
      <c r="K31" s="74">
        <v>1182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5">
        <f t="shared" si="1"/>
        <v>0</v>
      </c>
      <c r="AA31" s="74"/>
      <c r="AB31" s="74"/>
    </row>
    <row r="32" spans="1:28" ht="39.75" hidden="1" customHeight="1" x14ac:dyDescent="0.2">
      <c r="A32" s="14" t="s">
        <v>291</v>
      </c>
      <c r="B32" s="15" t="s">
        <v>130</v>
      </c>
      <c r="C32" s="15" t="s">
        <v>151</v>
      </c>
      <c r="D32" s="72">
        <v>6672</v>
      </c>
      <c r="E32" s="76">
        <v>6376.3</v>
      </c>
      <c r="F32" s="74"/>
      <c r="G32" s="75">
        <f t="shared" si="4"/>
        <v>6176.3</v>
      </c>
      <c r="H32" s="74"/>
      <c r="I32" s="74">
        <v>6176.3</v>
      </c>
      <c r="J32" s="75">
        <f t="shared" si="5"/>
        <v>7090.6</v>
      </c>
      <c r="K32" s="74"/>
      <c r="L32" s="74"/>
      <c r="M32" s="74"/>
      <c r="N32" s="74"/>
      <c r="O32" s="74"/>
      <c r="P32" s="74"/>
      <c r="Q32" s="74"/>
      <c r="R32" s="74"/>
      <c r="S32" s="74"/>
      <c r="T32" s="74">
        <v>7090.6</v>
      </c>
      <c r="U32" s="74"/>
      <c r="V32" s="74"/>
      <c r="W32" s="74"/>
      <c r="X32" s="74"/>
      <c r="Y32" s="74"/>
      <c r="Z32" s="75">
        <f t="shared" si="1"/>
        <v>7090.6</v>
      </c>
      <c r="AA32" s="74"/>
      <c r="AB32" s="74">
        <v>7090.6</v>
      </c>
    </row>
    <row r="33" spans="1:28" ht="25.5" hidden="1" x14ac:dyDescent="0.2">
      <c r="A33" s="14" t="s">
        <v>292</v>
      </c>
      <c r="B33" s="15" t="s">
        <v>130</v>
      </c>
      <c r="C33" s="15" t="s">
        <v>151</v>
      </c>
      <c r="D33" s="72">
        <v>4198</v>
      </c>
      <c r="E33" s="76">
        <v>5164.8</v>
      </c>
      <c r="F33" s="74"/>
      <c r="G33" s="75">
        <f t="shared" si="4"/>
        <v>5164.8</v>
      </c>
      <c r="H33" s="74"/>
      <c r="I33" s="74">
        <v>5164.8</v>
      </c>
      <c r="J33" s="75">
        <f t="shared" si="5"/>
        <v>7718.5</v>
      </c>
      <c r="K33" s="74"/>
      <c r="L33" s="74"/>
      <c r="M33" s="74"/>
      <c r="N33" s="74"/>
      <c r="O33" s="74"/>
      <c r="P33" s="74"/>
      <c r="Q33" s="74"/>
      <c r="R33" s="74"/>
      <c r="S33" s="74"/>
      <c r="T33" s="74">
        <v>7718.5</v>
      </c>
      <c r="U33" s="74"/>
      <c r="V33" s="74"/>
      <c r="W33" s="74"/>
      <c r="X33" s="74"/>
      <c r="Y33" s="74"/>
      <c r="Z33" s="75">
        <f t="shared" si="1"/>
        <v>7718.5</v>
      </c>
      <c r="AA33" s="74"/>
      <c r="AB33" s="74">
        <v>7718.5</v>
      </c>
    </row>
    <row r="34" spans="1:28" ht="25.5" hidden="1" x14ac:dyDescent="0.2">
      <c r="A34" s="14" t="s">
        <v>293</v>
      </c>
      <c r="B34" s="15" t="s">
        <v>130</v>
      </c>
      <c r="C34" s="15" t="s">
        <v>151</v>
      </c>
      <c r="D34" s="72">
        <v>2312.8000000000002</v>
      </c>
      <c r="E34" s="76">
        <v>2293.1999999999998</v>
      </c>
      <c r="F34" s="74"/>
      <c r="G34" s="75">
        <f t="shared" si="4"/>
        <v>2293.1999999999998</v>
      </c>
      <c r="H34" s="74"/>
      <c r="I34" s="74">
        <v>2293.1999999999998</v>
      </c>
      <c r="J34" s="75">
        <f t="shared" si="5"/>
        <v>3427</v>
      </c>
      <c r="K34" s="74"/>
      <c r="L34" s="74"/>
      <c r="M34" s="74"/>
      <c r="N34" s="74"/>
      <c r="O34" s="74"/>
      <c r="P34" s="74"/>
      <c r="Q34" s="74"/>
      <c r="R34" s="74"/>
      <c r="S34" s="74"/>
      <c r="T34" s="74">
        <v>3427</v>
      </c>
      <c r="U34" s="74"/>
      <c r="V34" s="74"/>
      <c r="W34" s="74"/>
      <c r="X34" s="74"/>
      <c r="Y34" s="74"/>
      <c r="Z34" s="75">
        <f t="shared" si="1"/>
        <v>3427</v>
      </c>
      <c r="AA34" s="74"/>
      <c r="AB34" s="74">
        <v>3427</v>
      </c>
    </row>
    <row r="35" spans="1:28" ht="25.5" hidden="1" x14ac:dyDescent="0.2">
      <c r="A35" s="14" t="s">
        <v>294</v>
      </c>
      <c r="B35" s="15" t="s">
        <v>130</v>
      </c>
      <c r="C35" s="15" t="s">
        <v>151</v>
      </c>
      <c r="D35" s="72">
        <v>9.5</v>
      </c>
      <c r="E35" s="76"/>
      <c r="F35" s="74"/>
      <c r="G35" s="75">
        <f t="shared" si="4"/>
        <v>18</v>
      </c>
      <c r="H35" s="74"/>
      <c r="I35" s="74">
        <v>18</v>
      </c>
      <c r="J35" s="75">
        <f t="shared" si="5"/>
        <v>0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5">
        <f t="shared" si="1"/>
        <v>0</v>
      </c>
      <c r="AA35" s="74"/>
      <c r="AB35" s="74"/>
    </row>
    <row r="36" spans="1:28" ht="25.5" hidden="1" x14ac:dyDescent="0.2">
      <c r="A36" s="14" t="s">
        <v>295</v>
      </c>
      <c r="B36" s="15" t="s">
        <v>130</v>
      </c>
      <c r="C36" s="15" t="s">
        <v>151</v>
      </c>
      <c r="D36" s="72">
        <v>187.7</v>
      </c>
      <c r="E36" s="76"/>
      <c r="F36" s="74"/>
      <c r="G36" s="75">
        <f t="shared" si="4"/>
        <v>0</v>
      </c>
      <c r="H36" s="74"/>
      <c r="I36" s="74"/>
      <c r="J36" s="75">
        <f t="shared" si="5"/>
        <v>0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5">
        <f t="shared" si="1"/>
        <v>0</v>
      </c>
      <c r="AA36" s="74"/>
      <c r="AB36" s="74"/>
    </row>
    <row r="37" spans="1:28" ht="42.75" hidden="1" customHeight="1" x14ac:dyDescent="0.2">
      <c r="A37" s="14" t="s">
        <v>296</v>
      </c>
      <c r="B37" s="15" t="s">
        <v>130</v>
      </c>
      <c r="C37" s="15" t="s">
        <v>151</v>
      </c>
      <c r="D37" s="72"/>
      <c r="E37" s="76">
        <v>684.7</v>
      </c>
      <c r="F37" s="74"/>
      <c r="G37" s="75">
        <f t="shared" si="4"/>
        <v>684.7</v>
      </c>
      <c r="H37" s="74"/>
      <c r="I37" s="74">
        <v>684.7</v>
      </c>
      <c r="J37" s="75">
        <f t="shared" si="5"/>
        <v>930.7</v>
      </c>
      <c r="K37" s="74"/>
      <c r="L37" s="74"/>
      <c r="M37" s="74"/>
      <c r="N37" s="74"/>
      <c r="O37" s="74"/>
      <c r="P37" s="74"/>
      <c r="Q37" s="74"/>
      <c r="R37" s="74"/>
      <c r="S37" s="74"/>
      <c r="T37" s="74">
        <v>930.7</v>
      </c>
      <c r="U37" s="74"/>
      <c r="V37" s="74"/>
      <c r="W37" s="74"/>
      <c r="X37" s="74"/>
      <c r="Y37" s="74"/>
      <c r="Z37" s="75">
        <f t="shared" si="1"/>
        <v>930.7</v>
      </c>
      <c r="AA37" s="74"/>
      <c r="AB37" s="74">
        <v>930.7</v>
      </c>
    </row>
    <row r="38" spans="1:28" ht="38.25" hidden="1" x14ac:dyDescent="0.2">
      <c r="A38" s="14" t="s">
        <v>297</v>
      </c>
      <c r="B38" s="15" t="s">
        <v>130</v>
      </c>
      <c r="C38" s="15" t="s">
        <v>151</v>
      </c>
      <c r="D38" s="72"/>
      <c r="E38" s="73">
        <v>88.7</v>
      </c>
      <c r="F38" s="74"/>
      <c r="G38" s="75">
        <f t="shared" si="4"/>
        <v>94.4</v>
      </c>
      <c r="H38" s="74"/>
      <c r="I38" s="74">
        <v>94.4</v>
      </c>
      <c r="J38" s="75">
        <f t="shared" si="5"/>
        <v>101.1</v>
      </c>
      <c r="K38" s="74"/>
      <c r="L38" s="74"/>
      <c r="M38" s="74"/>
      <c r="N38" s="74"/>
      <c r="O38" s="74"/>
      <c r="P38" s="74"/>
      <c r="Q38" s="74"/>
      <c r="R38" s="74"/>
      <c r="S38" s="74"/>
      <c r="T38" s="74">
        <v>101.1</v>
      </c>
      <c r="U38" s="74"/>
      <c r="V38" s="74"/>
      <c r="W38" s="74"/>
      <c r="X38" s="74"/>
      <c r="Y38" s="74"/>
      <c r="Z38" s="75">
        <f t="shared" si="1"/>
        <v>101.1</v>
      </c>
      <c r="AA38" s="74"/>
      <c r="AB38" s="74">
        <v>101.1</v>
      </c>
    </row>
    <row r="39" spans="1:28" hidden="1" x14ac:dyDescent="0.2">
      <c r="A39" s="40" t="s">
        <v>72</v>
      </c>
      <c r="B39" s="43" t="s">
        <v>130</v>
      </c>
      <c r="C39" s="43" t="s">
        <v>151</v>
      </c>
      <c r="D39" s="72"/>
      <c r="E39" s="73"/>
      <c r="F39" s="74"/>
      <c r="G39" s="75">
        <f t="shared" si="4"/>
        <v>171427.5</v>
      </c>
      <c r="H39" s="74">
        <v>171427.5</v>
      </c>
      <c r="I39" s="74"/>
      <c r="J39" s="75">
        <f t="shared" si="5"/>
        <v>0</v>
      </c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5">
        <f t="shared" si="1"/>
        <v>0</v>
      </c>
      <c r="AA39" s="74"/>
      <c r="AB39" s="74"/>
    </row>
    <row r="40" spans="1:28" s="130" customFormat="1" ht="24.75" hidden="1" customHeight="1" x14ac:dyDescent="0.2">
      <c r="A40" s="127" t="s">
        <v>154</v>
      </c>
      <c r="B40" s="128" t="s">
        <v>134</v>
      </c>
      <c r="C40" s="128" t="s">
        <v>131</v>
      </c>
      <c r="D40" s="129">
        <f t="shared" ref="D40:O40" si="11">SUM(D41+D54+D59)</f>
        <v>136917.9</v>
      </c>
      <c r="E40" s="131">
        <f t="shared" si="11"/>
        <v>154376.4</v>
      </c>
      <c r="F40" s="131">
        <f t="shared" si="11"/>
        <v>0</v>
      </c>
      <c r="G40" s="131">
        <f t="shared" si="11"/>
        <v>12336</v>
      </c>
      <c r="H40" s="131">
        <f t="shared" si="11"/>
        <v>12336</v>
      </c>
      <c r="I40" s="131">
        <f t="shared" si="11"/>
        <v>0</v>
      </c>
      <c r="J40" s="131">
        <f t="shared" si="11"/>
        <v>18629.2</v>
      </c>
      <c r="K40" s="131">
        <f t="shared" si="11"/>
        <v>18629.2</v>
      </c>
      <c r="L40" s="131">
        <f t="shared" si="11"/>
        <v>105</v>
      </c>
      <c r="M40" s="131">
        <f t="shared" si="11"/>
        <v>0</v>
      </c>
      <c r="N40" s="131">
        <f t="shared" si="11"/>
        <v>0</v>
      </c>
      <c r="O40" s="131">
        <f t="shared" si="11"/>
        <v>0</v>
      </c>
      <c r="P40" s="131"/>
      <c r="Q40" s="131"/>
      <c r="R40" s="131">
        <f>SUM(R41+R54+R59)</f>
        <v>0</v>
      </c>
      <c r="S40" s="131"/>
      <c r="T40" s="131">
        <f>SUM(T41+T54+T59)</f>
        <v>0</v>
      </c>
      <c r="U40" s="131"/>
      <c r="V40" s="131"/>
      <c r="W40" s="131"/>
      <c r="X40" s="131"/>
      <c r="Y40" s="131"/>
      <c r="Z40" s="75">
        <f t="shared" si="1"/>
        <v>9405.2000000000007</v>
      </c>
      <c r="AA40" s="131">
        <f>SUM(AA41+AA54+AA59)</f>
        <v>9405.2000000000007</v>
      </c>
      <c r="AB40" s="131">
        <f>SUM(AB41+AB54+AB59)</f>
        <v>0</v>
      </c>
    </row>
    <row r="41" spans="1:28" s="18" customFormat="1" ht="18" hidden="1" customHeight="1" x14ac:dyDescent="0.2">
      <c r="A41" s="16" t="s">
        <v>298</v>
      </c>
      <c r="B41" s="17" t="s">
        <v>134</v>
      </c>
      <c r="C41" s="17" t="s">
        <v>132</v>
      </c>
      <c r="D41" s="70">
        <f>SUM(D42+D43+D53)</f>
        <v>128085.6</v>
      </c>
      <c r="E41" s="70">
        <f t="shared" ref="E41:AB41" si="12">SUM(E42+E43+E53)</f>
        <v>145277.19999999998</v>
      </c>
      <c r="F41" s="70">
        <f t="shared" si="12"/>
        <v>0</v>
      </c>
      <c r="G41" s="71">
        <f t="shared" si="12"/>
        <v>4138</v>
      </c>
      <c r="H41" s="70">
        <f t="shared" si="12"/>
        <v>4138</v>
      </c>
      <c r="I41" s="70">
        <f t="shared" si="12"/>
        <v>0</v>
      </c>
      <c r="J41" s="71">
        <f t="shared" si="12"/>
        <v>4138</v>
      </c>
      <c r="K41" s="70">
        <f t="shared" si="12"/>
        <v>4138</v>
      </c>
      <c r="L41" s="70">
        <f t="shared" si="12"/>
        <v>0</v>
      </c>
      <c r="M41" s="70">
        <f t="shared" si="12"/>
        <v>0</v>
      </c>
      <c r="N41" s="70">
        <f t="shared" si="12"/>
        <v>0</v>
      </c>
      <c r="O41" s="70">
        <f t="shared" si="12"/>
        <v>0</v>
      </c>
      <c r="P41" s="70"/>
      <c r="Q41" s="70"/>
      <c r="R41" s="70">
        <f t="shared" si="12"/>
        <v>0</v>
      </c>
      <c r="S41" s="70"/>
      <c r="T41" s="70">
        <f t="shared" si="12"/>
        <v>0</v>
      </c>
      <c r="U41" s="70"/>
      <c r="V41" s="70"/>
      <c r="W41" s="70"/>
      <c r="X41" s="70"/>
      <c r="Y41" s="70"/>
      <c r="Z41" s="75">
        <f t="shared" si="1"/>
        <v>500</v>
      </c>
      <c r="AA41" s="70">
        <f t="shared" si="12"/>
        <v>500</v>
      </c>
      <c r="AB41" s="70">
        <f t="shared" si="12"/>
        <v>0</v>
      </c>
    </row>
    <row r="42" spans="1:28" hidden="1" x14ac:dyDescent="0.2">
      <c r="A42" s="14" t="s">
        <v>155</v>
      </c>
      <c r="B42" s="15" t="s">
        <v>134</v>
      </c>
      <c r="C42" s="15" t="s">
        <v>132</v>
      </c>
      <c r="D42" s="72">
        <v>128085.6</v>
      </c>
      <c r="E42" s="72">
        <v>140380.4</v>
      </c>
      <c r="F42" s="74"/>
      <c r="G42" s="75">
        <f t="shared" ref="G42:G60" si="13">SUM(I42+H42)</f>
        <v>0</v>
      </c>
      <c r="H42" s="74"/>
      <c r="I42" s="74"/>
      <c r="J42" s="75">
        <f t="shared" si="5"/>
        <v>0</v>
      </c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>
        <f t="shared" si="1"/>
        <v>0</v>
      </c>
      <c r="AA42" s="74"/>
      <c r="AB42" s="74"/>
    </row>
    <row r="43" spans="1:28" ht="51" hidden="1" collapsed="1" x14ac:dyDescent="0.2">
      <c r="A43" s="14" t="s">
        <v>156</v>
      </c>
      <c r="B43" s="15" t="s">
        <v>134</v>
      </c>
      <c r="C43" s="15" t="s">
        <v>132</v>
      </c>
      <c r="D43" s="72"/>
      <c r="E43" s="73">
        <f>SUM(E44:E52)</f>
        <v>3982</v>
      </c>
      <c r="F43" s="74"/>
      <c r="G43" s="75">
        <f t="shared" si="13"/>
        <v>4128</v>
      </c>
      <c r="H43" s="74">
        <v>4128</v>
      </c>
      <c r="I43" s="74"/>
      <c r="J43" s="75">
        <f t="shared" si="5"/>
        <v>4128</v>
      </c>
      <c r="K43" s="74">
        <v>4128</v>
      </c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>
        <f t="shared" si="1"/>
        <v>500</v>
      </c>
      <c r="AA43" s="74">
        <v>500</v>
      </c>
      <c r="AB43" s="74"/>
    </row>
    <row r="44" spans="1:28" hidden="1" outlineLevel="1" x14ac:dyDescent="0.2">
      <c r="A44" s="14" t="s">
        <v>157</v>
      </c>
      <c r="B44" s="15" t="s">
        <v>134</v>
      </c>
      <c r="C44" s="15" t="s">
        <v>132</v>
      </c>
      <c r="D44" s="72"/>
      <c r="E44" s="73">
        <v>848</v>
      </c>
      <c r="F44" s="74"/>
      <c r="G44" s="75">
        <f t="shared" si="13"/>
        <v>0</v>
      </c>
      <c r="H44" s="74"/>
      <c r="I44" s="74"/>
      <c r="J44" s="75">
        <f t="shared" si="5"/>
        <v>0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5">
        <f t="shared" si="1"/>
        <v>0</v>
      </c>
      <c r="AA44" s="74"/>
      <c r="AB44" s="74"/>
    </row>
    <row r="45" spans="1:28" hidden="1" outlineLevel="1" x14ac:dyDescent="0.2">
      <c r="A45" s="14" t="s">
        <v>158</v>
      </c>
      <c r="B45" s="15" t="s">
        <v>134</v>
      </c>
      <c r="C45" s="15" t="s">
        <v>132</v>
      </c>
      <c r="D45" s="72"/>
      <c r="E45" s="73">
        <v>245</v>
      </c>
      <c r="F45" s="74"/>
      <c r="G45" s="75">
        <f t="shared" si="13"/>
        <v>0</v>
      </c>
      <c r="H45" s="74"/>
      <c r="I45" s="74"/>
      <c r="J45" s="75">
        <f t="shared" si="5"/>
        <v>0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>
        <f t="shared" si="1"/>
        <v>0</v>
      </c>
      <c r="AA45" s="74"/>
      <c r="AB45" s="74"/>
    </row>
    <row r="46" spans="1:28" hidden="1" outlineLevel="1" x14ac:dyDescent="0.2">
      <c r="A46" s="14" t="s">
        <v>159</v>
      </c>
      <c r="B46" s="15" t="s">
        <v>134</v>
      </c>
      <c r="C46" s="15" t="s">
        <v>132</v>
      </c>
      <c r="D46" s="72"/>
      <c r="E46" s="73">
        <v>179</v>
      </c>
      <c r="F46" s="74"/>
      <c r="G46" s="75">
        <f t="shared" si="13"/>
        <v>0</v>
      </c>
      <c r="H46" s="74"/>
      <c r="I46" s="74"/>
      <c r="J46" s="75">
        <f t="shared" si="5"/>
        <v>0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>
        <f t="shared" si="1"/>
        <v>0</v>
      </c>
      <c r="AA46" s="74"/>
      <c r="AB46" s="74"/>
    </row>
    <row r="47" spans="1:28" hidden="1" outlineLevel="1" x14ac:dyDescent="0.2">
      <c r="A47" s="14" t="s">
        <v>160</v>
      </c>
      <c r="B47" s="15" t="s">
        <v>134</v>
      </c>
      <c r="C47" s="15" t="s">
        <v>132</v>
      </c>
      <c r="D47" s="72"/>
      <c r="E47" s="73">
        <v>130</v>
      </c>
      <c r="F47" s="74"/>
      <c r="G47" s="75">
        <f t="shared" si="13"/>
        <v>0</v>
      </c>
      <c r="H47" s="74"/>
      <c r="I47" s="74"/>
      <c r="J47" s="75">
        <f t="shared" si="5"/>
        <v>0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>
        <f t="shared" si="1"/>
        <v>0</v>
      </c>
      <c r="AA47" s="74"/>
      <c r="AB47" s="74"/>
    </row>
    <row r="48" spans="1:28" ht="25.5" hidden="1" outlineLevel="1" x14ac:dyDescent="0.2">
      <c r="A48" s="14" t="s">
        <v>161</v>
      </c>
      <c r="B48" s="15" t="s">
        <v>134</v>
      </c>
      <c r="C48" s="15" t="s">
        <v>132</v>
      </c>
      <c r="D48" s="72"/>
      <c r="E48" s="73">
        <v>55</v>
      </c>
      <c r="F48" s="74"/>
      <c r="G48" s="75">
        <f t="shared" si="13"/>
        <v>0</v>
      </c>
      <c r="H48" s="74"/>
      <c r="I48" s="74"/>
      <c r="J48" s="75">
        <f t="shared" si="5"/>
        <v>0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5">
        <f t="shared" si="1"/>
        <v>0</v>
      </c>
      <c r="AA48" s="74"/>
      <c r="AB48" s="74"/>
    </row>
    <row r="49" spans="1:28" hidden="1" outlineLevel="1" x14ac:dyDescent="0.2">
      <c r="A49" s="14" t="s">
        <v>162</v>
      </c>
      <c r="B49" s="15" t="s">
        <v>134</v>
      </c>
      <c r="C49" s="15" t="s">
        <v>132</v>
      </c>
      <c r="D49" s="72"/>
      <c r="E49" s="73">
        <v>15</v>
      </c>
      <c r="F49" s="74"/>
      <c r="G49" s="75">
        <f t="shared" si="13"/>
        <v>0</v>
      </c>
      <c r="H49" s="74"/>
      <c r="I49" s="74"/>
      <c r="J49" s="75">
        <f t="shared" si="5"/>
        <v>0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5">
        <f t="shared" si="1"/>
        <v>0</v>
      </c>
      <c r="AA49" s="74"/>
      <c r="AB49" s="74"/>
    </row>
    <row r="50" spans="1:28" hidden="1" outlineLevel="1" x14ac:dyDescent="0.2">
      <c r="A50" s="14" t="s">
        <v>163</v>
      </c>
      <c r="B50" s="15" t="s">
        <v>134</v>
      </c>
      <c r="C50" s="15" t="s">
        <v>132</v>
      </c>
      <c r="D50" s="72"/>
      <c r="E50" s="73">
        <v>10</v>
      </c>
      <c r="F50" s="74"/>
      <c r="G50" s="75">
        <f t="shared" si="13"/>
        <v>0</v>
      </c>
      <c r="H50" s="74"/>
      <c r="I50" s="74"/>
      <c r="J50" s="75">
        <f t="shared" si="5"/>
        <v>0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5">
        <f t="shared" si="1"/>
        <v>0</v>
      </c>
      <c r="AA50" s="74"/>
      <c r="AB50" s="74"/>
    </row>
    <row r="51" spans="1:28" hidden="1" outlineLevel="1" x14ac:dyDescent="0.2">
      <c r="A51" s="14" t="s">
        <v>164</v>
      </c>
      <c r="B51" s="15" t="s">
        <v>134</v>
      </c>
      <c r="C51" s="15" t="s">
        <v>132</v>
      </c>
      <c r="D51" s="72"/>
      <c r="E51" s="73">
        <v>100</v>
      </c>
      <c r="F51" s="74"/>
      <c r="G51" s="75">
        <f t="shared" si="13"/>
        <v>0</v>
      </c>
      <c r="H51" s="74"/>
      <c r="I51" s="74"/>
      <c r="J51" s="75">
        <f t="shared" si="5"/>
        <v>0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5">
        <f t="shared" si="1"/>
        <v>0</v>
      </c>
      <c r="AA51" s="74"/>
      <c r="AB51" s="74"/>
    </row>
    <row r="52" spans="1:28" hidden="1" outlineLevel="1" x14ac:dyDescent="0.2">
      <c r="A52" s="14" t="s">
        <v>165</v>
      </c>
      <c r="B52" s="15" t="s">
        <v>134</v>
      </c>
      <c r="C52" s="15" t="s">
        <v>132</v>
      </c>
      <c r="D52" s="72"/>
      <c r="E52" s="73">
        <v>2400</v>
      </c>
      <c r="F52" s="74"/>
      <c r="G52" s="75">
        <f t="shared" si="13"/>
        <v>0</v>
      </c>
      <c r="H52" s="74"/>
      <c r="I52" s="74"/>
      <c r="J52" s="75">
        <f t="shared" si="5"/>
        <v>0</v>
      </c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5">
        <f t="shared" si="1"/>
        <v>0</v>
      </c>
      <c r="AA52" s="74"/>
      <c r="AB52" s="74"/>
    </row>
    <row r="53" spans="1:28" ht="38.25" hidden="1" collapsed="1" x14ac:dyDescent="0.2">
      <c r="A53" s="14" t="s">
        <v>166</v>
      </c>
      <c r="B53" s="15" t="s">
        <v>134</v>
      </c>
      <c r="C53" s="15" t="s">
        <v>132</v>
      </c>
      <c r="D53" s="72"/>
      <c r="E53" s="73">
        <v>914.8</v>
      </c>
      <c r="F53" s="74"/>
      <c r="G53" s="75">
        <f t="shared" si="13"/>
        <v>10</v>
      </c>
      <c r="H53" s="74">
        <v>10</v>
      </c>
      <c r="I53" s="74"/>
      <c r="J53" s="75">
        <f t="shared" si="5"/>
        <v>10</v>
      </c>
      <c r="K53" s="74">
        <v>10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5">
        <f t="shared" si="1"/>
        <v>0</v>
      </c>
      <c r="AA53" s="74"/>
      <c r="AB53" s="74"/>
    </row>
    <row r="54" spans="1:28" s="19" customFormat="1" ht="28.5" hidden="1" customHeight="1" x14ac:dyDescent="0.2">
      <c r="A54" s="16" t="s">
        <v>167</v>
      </c>
      <c r="B54" s="17" t="s">
        <v>134</v>
      </c>
      <c r="C54" s="17" t="s">
        <v>168</v>
      </c>
      <c r="D54" s="70">
        <f>SUM(D55+D56+D57+D58)</f>
        <v>8832.2999999999993</v>
      </c>
      <c r="E54" s="70">
        <f>SUM(E55+E56+E57+E58)</f>
        <v>9009.1999999999989</v>
      </c>
      <c r="F54" s="70">
        <f>SUM(F55+F56+F57+F58)</f>
        <v>0</v>
      </c>
      <c r="G54" s="71">
        <f>SUM(G55+G56+G57+G58)</f>
        <v>8198</v>
      </c>
      <c r="H54" s="70">
        <f>SUM(H55+H56+H57+H58)</f>
        <v>8198</v>
      </c>
      <c r="I54" s="70">
        <f>I55+I56+I57+I58</f>
        <v>0</v>
      </c>
      <c r="J54" s="71">
        <f>SUM(J55+J56+J57+J58)</f>
        <v>14491.2</v>
      </c>
      <c r="K54" s="70">
        <f>SUM(K55+K56+K57+K58)</f>
        <v>14491.2</v>
      </c>
      <c r="L54" s="70">
        <f t="shared" ref="L54:R54" si="14">SUM(L55+L56+L57+L58)</f>
        <v>105</v>
      </c>
      <c r="M54" s="70">
        <f t="shared" si="14"/>
        <v>0</v>
      </c>
      <c r="N54" s="70">
        <f t="shared" si="14"/>
        <v>0</v>
      </c>
      <c r="O54" s="70">
        <f t="shared" si="14"/>
        <v>0</v>
      </c>
      <c r="P54" s="70">
        <f t="shared" si="14"/>
        <v>0</v>
      </c>
      <c r="Q54" s="70">
        <f t="shared" si="14"/>
        <v>0</v>
      </c>
      <c r="R54" s="70">
        <f t="shared" si="14"/>
        <v>0</v>
      </c>
      <c r="S54" s="70"/>
      <c r="T54" s="70">
        <f>SUM(T55+T56+T57+T58)</f>
        <v>0</v>
      </c>
      <c r="U54" s="70"/>
      <c r="V54" s="70"/>
      <c r="W54" s="70"/>
      <c r="X54" s="70"/>
      <c r="Y54" s="70"/>
      <c r="Z54" s="75">
        <f t="shared" si="1"/>
        <v>8905.2000000000007</v>
      </c>
      <c r="AA54" s="70">
        <f>SUM(AA55+AA56+AA57+AA58)</f>
        <v>8905.2000000000007</v>
      </c>
      <c r="AB54" s="70">
        <f>SUM(AB55+AB56+AB57+AB58)</f>
        <v>0</v>
      </c>
    </row>
    <row r="55" spans="1:28" ht="25.5" hidden="1" x14ac:dyDescent="0.2">
      <c r="A55" s="14" t="s">
        <v>299</v>
      </c>
      <c r="B55" s="15" t="s">
        <v>134</v>
      </c>
      <c r="C55" s="15" t="s">
        <v>168</v>
      </c>
      <c r="D55" s="72">
        <v>1615.8</v>
      </c>
      <c r="E55" s="73">
        <v>1236.8</v>
      </c>
      <c r="F55" s="74"/>
      <c r="G55" s="75">
        <f t="shared" si="13"/>
        <v>723</v>
      </c>
      <c r="H55" s="74">
        <v>723</v>
      </c>
      <c r="I55" s="74"/>
      <c r="J55" s="75">
        <f t="shared" si="5"/>
        <v>2655</v>
      </c>
      <c r="K55" s="74">
        <v>2655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5">
        <f t="shared" si="1"/>
        <v>800</v>
      </c>
      <c r="AA55" s="74">
        <v>800</v>
      </c>
      <c r="AB55" s="74"/>
    </row>
    <row r="56" spans="1:28" ht="27.75" hidden="1" customHeight="1" x14ac:dyDescent="0.2">
      <c r="A56" s="14" t="s">
        <v>300</v>
      </c>
      <c r="B56" s="15" t="s">
        <v>134</v>
      </c>
      <c r="C56" s="15" t="s">
        <v>168</v>
      </c>
      <c r="D56" s="72">
        <v>7216.5</v>
      </c>
      <c r="E56" s="73">
        <v>7772.4</v>
      </c>
      <c r="F56" s="74"/>
      <c r="G56" s="75">
        <f t="shared" si="13"/>
        <v>7475</v>
      </c>
      <c r="H56" s="74">
        <v>7475</v>
      </c>
      <c r="I56" s="74"/>
      <c r="J56" s="75">
        <f t="shared" si="5"/>
        <v>7440.2</v>
      </c>
      <c r="K56" s="74">
        <v>7440.2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5">
        <f t="shared" si="1"/>
        <v>7440.2</v>
      </c>
      <c r="AA56" s="74">
        <v>7440.2</v>
      </c>
      <c r="AB56" s="74"/>
    </row>
    <row r="57" spans="1:28" ht="19.5" hidden="1" customHeight="1" x14ac:dyDescent="0.2">
      <c r="A57" s="40" t="s">
        <v>23</v>
      </c>
      <c r="B57" s="43" t="s">
        <v>134</v>
      </c>
      <c r="C57" s="43" t="s">
        <v>168</v>
      </c>
      <c r="D57" s="72"/>
      <c r="E57" s="73"/>
      <c r="F57" s="74"/>
      <c r="G57" s="75">
        <f t="shared" si="13"/>
        <v>0</v>
      </c>
      <c r="H57" s="74"/>
      <c r="I57" s="74"/>
      <c r="J57" s="75">
        <f>SUM(K57+T57)</f>
        <v>4130</v>
      </c>
      <c r="K57" s="74">
        <v>4130</v>
      </c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5">
        <f t="shared" si="1"/>
        <v>500</v>
      </c>
      <c r="AA57" s="74">
        <v>500</v>
      </c>
      <c r="AB57" s="74"/>
    </row>
    <row r="58" spans="1:28" s="48" customFormat="1" ht="19.5" hidden="1" customHeight="1" x14ac:dyDescent="0.2">
      <c r="A58" s="41" t="s">
        <v>425</v>
      </c>
      <c r="B58" s="47" t="s">
        <v>134</v>
      </c>
      <c r="C58" s="47" t="s">
        <v>168</v>
      </c>
      <c r="D58" s="80"/>
      <c r="E58" s="80"/>
      <c r="F58" s="80"/>
      <c r="G58" s="75">
        <f t="shared" si="13"/>
        <v>0</v>
      </c>
      <c r="H58" s="80">
        <v>0</v>
      </c>
      <c r="I58" s="80">
        <v>0</v>
      </c>
      <c r="J58" s="82">
        <f>SUM(K58+T58)</f>
        <v>266</v>
      </c>
      <c r="K58" s="74">
        <v>266</v>
      </c>
      <c r="L58" s="80">
        <v>105</v>
      </c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75">
        <f t="shared" si="1"/>
        <v>165</v>
      </c>
      <c r="AA58" s="80">
        <v>165</v>
      </c>
      <c r="AB58" s="80">
        <v>0</v>
      </c>
    </row>
    <row r="59" spans="1:28" s="18" customFormat="1" ht="25.5" hidden="1" x14ac:dyDescent="0.2">
      <c r="A59" s="16" t="s">
        <v>169</v>
      </c>
      <c r="B59" s="17" t="s">
        <v>134</v>
      </c>
      <c r="C59" s="17" t="s">
        <v>170</v>
      </c>
      <c r="D59" s="70">
        <f>SUM(D60)</f>
        <v>0</v>
      </c>
      <c r="E59" s="70">
        <f t="shared" ref="E59:AB59" si="15">SUM(E60)</f>
        <v>90</v>
      </c>
      <c r="F59" s="70">
        <f t="shared" si="15"/>
        <v>0</v>
      </c>
      <c r="G59" s="71">
        <f t="shared" si="15"/>
        <v>0</v>
      </c>
      <c r="H59" s="70">
        <f t="shared" si="15"/>
        <v>0</v>
      </c>
      <c r="I59" s="70">
        <f t="shared" si="15"/>
        <v>0</v>
      </c>
      <c r="J59" s="71">
        <f t="shared" si="15"/>
        <v>0</v>
      </c>
      <c r="K59" s="70">
        <f t="shared" si="15"/>
        <v>0</v>
      </c>
      <c r="L59" s="70">
        <f t="shared" si="15"/>
        <v>0</v>
      </c>
      <c r="M59" s="70">
        <f t="shared" si="15"/>
        <v>0</v>
      </c>
      <c r="N59" s="70">
        <f t="shared" si="15"/>
        <v>0</v>
      </c>
      <c r="O59" s="70">
        <f t="shared" si="15"/>
        <v>0</v>
      </c>
      <c r="P59" s="70">
        <f t="shared" si="15"/>
        <v>0</v>
      </c>
      <c r="Q59" s="70">
        <f t="shared" si="15"/>
        <v>0</v>
      </c>
      <c r="R59" s="70">
        <f t="shared" si="15"/>
        <v>0</v>
      </c>
      <c r="S59" s="70"/>
      <c r="T59" s="70">
        <f t="shared" si="15"/>
        <v>0</v>
      </c>
      <c r="U59" s="70"/>
      <c r="V59" s="70"/>
      <c r="W59" s="70"/>
      <c r="X59" s="70"/>
      <c r="Y59" s="70"/>
      <c r="Z59" s="75">
        <f t="shared" si="1"/>
        <v>0</v>
      </c>
      <c r="AA59" s="70">
        <f t="shared" si="15"/>
        <v>0</v>
      </c>
      <c r="AB59" s="70">
        <f t="shared" si="15"/>
        <v>0</v>
      </c>
    </row>
    <row r="60" spans="1:28" ht="38.25" hidden="1" x14ac:dyDescent="0.2">
      <c r="A60" s="14" t="s">
        <v>301</v>
      </c>
      <c r="B60" s="15" t="s">
        <v>134</v>
      </c>
      <c r="C60" s="15" t="s">
        <v>170</v>
      </c>
      <c r="D60" s="72"/>
      <c r="E60" s="73">
        <v>90</v>
      </c>
      <c r="F60" s="74"/>
      <c r="G60" s="75">
        <f t="shared" si="13"/>
        <v>0</v>
      </c>
      <c r="H60" s="74"/>
      <c r="I60" s="74"/>
      <c r="J60" s="75">
        <f t="shared" si="5"/>
        <v>0</v>
      </c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5">
        <f t="shared" si="1"/>
        <v>0</v>
      </c>
      <c r="AA60" s="74"/>
      <c r="AB60" s="74"/>
    </row>
    <row r="61" spans="1:28" s="130" customFormat="1" ht="17.25" hidden="1" customHeight="1" x14ac:dyDescent="0.2">
      <c r="A61" s="127" t="s">
        <v>171</v>
      </c>
      <c r="B61" s="128" t="s">
        <v>137</v>
      </c>
      <c r="C61" s="128" t="s">
        <v>131</v>
      </c>
      <c r="D61" s="129">
        <f t="shared" ref="D61:O61" si="16">SUM(D62+D96+D99+D101+D103+D117)</f>
        <v>56585.3</v>
      </c>
      <c r="E61" s="129">
        <f t="shared" si="16"/>
        <v>76228.5</v>
      </c>
      <c r="F61" s="129">
        <f t="shared" si="16"/>
        <v>0</v>
      </c>
      <c r="G61" s="129">
        <f t="shared" si="16"/>
        <v>72953.700000000012</v>
      </c>
      <c r="H61" s="129">
        <f>SUM(H62+H96+H99+H101+H103+H117)</f>
        <v>57515.6</v>
      </c>
      <c r="I61" s="129">
        <f t="shared" si="16"/>
        <v>15438.099999999999</v>
      </c>
      <c r="J61" s="129">
        <f t="shared" si="16"/>
        <v>154668.19999999998</v>
      </c>
      <c r="K61" s="129">
        <f t="shared" si="16"/>
        <v>91323.299999999988</v>
      </c>
      <c r="L61" s="129">
        <f t="shared" si="16"/>
        <v>0</v>
      </c>
      <c r="M61" s="129">
        <f t="shared" si="16"/>
        <v>0</v>
      </c>
      <c r="N61" s="129">
        <f t="shared" si="16"/>
        <v>0</v>
      </c>
      <c r="O61" s="129">
        <f t="shared" si="16"/>
        <v>0</v>
      </c>
      <c r="P61" s="129"/>
      <c r="Q61" s="129"/>
      <c r="R61" s="129">
        <f>SUM(R62+R96+R99+R101+R103+R117)</f>
        <v>0</v>
      </c>
      <c r="S61" s="129"/>
      <c r="T61" s="129">
        <f>SUM(T62+T96+T99+T101+T103+T117)</f>
        <v>63344.9</v>
      </c>
      <c r="U61" s="129"/>
      <c r="V61" s="129"/>
      <c r="W61" s="129"/>
      <c r="X61" s="129"/>
      <c r="Y61" s="129"/>
      <c r="Z61" s="75">
        <f t="shared" si="1"/>
        <v>128393.29999999999</v>
      </c>
      <c r="AA61" s="129">
        <f>SUM(AA62+AA96+AA99+AA101+AA103+AA117)</f>
        <v>65048.399999999994</v>
      </c>
      <c r="AB61" s="129">
        <f>SUM(AB62+AB96+AB99+AB101+AB103+AB117)</f>
        <v>63344.9</v>
      </c>
    </row>
    <row r="62" spans="1:28" s="18" customFormat="1" ht="17.25" hidden="1" customHeight="1" x14ac:dyDescent="0.2">
      <c r="A62" s="16" t="s">
        <v>172</v>
      </c>
      <c r="B62" s="17" t="s">
        <v>137</v>
      </c>
      <c r="C62" s="17" t="s">
        <v>130</v>
      </c>
      <c r="D62" s="70">
        <f>SUM(D63+D85+D95)</f>
        <v>2860.2</v>
      </c>
      <c r="E62" s="70">
        <f t="shared" ref="E62:K62" si="17">SUM(E63+E85)</f>
        <v>7893.1</v>
      </c>
      <c r="F62" s="70">
        <f t="shared" si="17"/>
        <v>0</v>
      </c>
      <c r="G62" s="71">
        <f t="shared" si="17"/>
        <v>0</v>
      </c>
      <c r="H62" s="70">
        <f t="shared" si="17"/>
        <v>0</v>
      </c>
      <c r="I62" s="70">
        <f t="shared" si="17"/>
        <v>0</v>
      </c>
      <c r="J62" s="71">
        <f t="shared" si="17"/>
        <v>0</v>
      </c>
      <c r="K62" s="70">
        <f t="shared" si="17"/>
        <v>0</v>
      </c>
      <c r="L62" s="70"/>
      <c r="M62" s="70"/>
      <c r="N62" s="70"/>
      <c r="O62" s="70"/>
      <c r="P62" s="70"/>
      <c r="Q62" s="70"/>
      <c r="R62" s="70"/>
      <c r="S62" s="70"/>
      <c r="T62" s="70">
        <f>SUM(T63+T85)</f>
        <v>0</v>
      </c>
      <c r="U62" s="70"/>
      <c r="V62" s="70"/>
      <c r="W62" s="70"/>
      <c r="X62" s="70"/>
      <c r="Y62" s="70"/>
      <c r="Z62" s="75">
        <f t="shared" si="1"/>
        <v>0</v>
      </c>
      <c r="AA62" s="70">
        <f>SUM(AA63+AA85)</f>
        <v>0</v>
      </c>
      <c r="AB62" s="70">
        <f>SUM(AB63+AB85)</f>
        <v>0</v>
      </c>
    </row>
    <row r="63" spans="1:28" s="18" customFormat="1" ht="37.5" hidden="1" customHeight="1" collapsed="1" x14ac:dyDescent="0.2">
      <c r="A63" s="22" t="s">
        <v>427</v>
      </c>
      <c r="B63" s="23" t="s">
        <v>137</v>
      </c>
      <c r="C63" s="23" t="s">
        <v>130</v>
      </c>
      <c r="D63" s="83">
        <f t="shared" ref="D63:K63" si="18">SUM(D64+D65+D66+D68+D69+D70+D71+D72+D73+D74+D75+D76+D77+D78+D79+D80+D81+D83+D84)</f>
        <v>2349.5</v>
      </c>
      <c r="E63" s="83">
        <f>SUM(E64+E65+E66+E67+E68+E69+E70+E71+E72+E73+E74+E75+E76+E77+E78+E79+E80+E81+E82+E83+E84)</f>
        <v>5394.4</v>
      </c>
      <c r="F63" s="83">
        <f t="shared" si="18"/>
        <v>0</v>
      </c>
      <c r="G63" s="84">
        <f t="shared" si="18"/>
        <v>0</v>
      </c>
      <c r="H63" s="83">
        <f t="shared" si="18"/>
        <v>0</v>
      </c>
      <c r="I63" s="83">
        <f t="shared" si="18"/>
        <v>0</v>
      </c>
      <c r="J63" s="84">
        <f t="shared" si="18"/>
        <v>0</v>
      </c>
      <c r="K63" s="83">
        <f t="shared" si="18"/>
        <v>0</v>
      </c>
      <c r="L63" s="83"/>
      <c r="M63" s="83"/>
      <c r="N63" s="83"/>
      <c r="O63" s="83"/>
      <c r="P63" s="83"/>
      <c r="Q63" s="83"/>
      <c r="R63" s="83"/>
      <c r="S63" s="83"/>
      <c r="T63" s="83">
        <f>SUM(T64+T65+T66+T68+T69+T70+T71+T72+T73+T74+T75+T76+T77+T78+T79+T80+T81+T83+T84)</f>
        <v>0</v>
      </c>
      <c r="U63" s="83"/>
      <c r="V63" s="83"/>
      <c r="W63" s="83"/>
      <c r="X63" s="83"/>
      <c r="Y63" s="83"/>
      <c r="Z63" s="75">
        <f t="shared" si="1"/>
        <v>0</v>
      </c>
      <c r="AA63" s="83">
        <f>SUM(AA64+AA65+AA66+AA68+AA69+AA70+AA71+AA72+AA73+AA74+AA75+AA76+AA77+AA78+AA79+AA80+AA81+AA83+AA84)</f>
        <v>0</v>
      </c>
      <c r="AB63" s="83">
        <f>SUM(AB64+AB65+AB66+AB68+AB69+AB70+AB71+AB72+AB73+AB74+AB75+AB76+AB77+AB78+AB79+AB80+AB81+AB83+AB84)</f>
        <v>0</v>
      </c>
    </row>
    <row r="64" spans="1:28" hidden="1" outlineLevel="1" x14ac:dyDescent="0.2">
      <c r="A64" s="14" t="s">
        <v>303</v>
      </c>
      <c r="B64" s="15" t="s">
        <v>137</v>
      </c>
      <c r="C64" s="15" t="s">
        <v>130</v>
      </c>
      <c r="D64" s="72"/>
      <c r="E64" s="72">
        <v>118.7</v>
      </c>
      <c r="F64" s="74"/>
      <c r="G64" s="75">
        <f t="shared" ref="G64:G123" si="19">SUM(I64+H64)</f>
        <v>0</v>
      </c>
      <c r="H64" s="74"/>
      <c r="I64" s="74"/>
      <c r="J64" s="75">
        <f t="shared" ref="J64:J125" si="20">SUM(K64+T64)</f>
        <v>0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5">
        <f t="shared" si="1"/>
        <v>0</v>
      </c>
      <c r="AA64" s="74"/>
      <c r="AB64" s="74"/>
    </row>
    <row r="65" spans="1:28" hidden="1" outlineLevel="1" x14ac:dyDescent="0.2">
      <c r="A65" s="14" t="s">
        <v>304</v>
      </c>
      <c r="B65" s="15" t="s">
        <v>137</v>
      </c>
      <c r="C65" s="15" t="s">
        <v>130</v>
      </c>
      <c r="D65" s="72"/>
      <c r="E65" s="72">
        <v>88.5</v>
      </c>
      <c r="F65" s="74"/>
      <c r="G65" s="75">
        <f t="shared" si="19"/>
        <v>0</v>
      </c>
      <c r="H65" s="74"/>
      <c r="I65" s="74"/>
      <c r="J65" s="75">
        <f t="shared" si="20"/>
        <v>0</v>
      </c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5">
        <f t="shared" si="1"/>
        <v>0</v>
      </c>
      <c r="AA65" s="74"/>
      <c r="AB65" s="74"/>
    </row>
    <row r="66" spans="1:28" hidden="1" outlineLevel="1" x14ac:dyDescent="0.2">
      <c r="A66" s="10" t="s">
        <v>305</v>
      </c>
      <c r="B66" s="15" t="s">
        <v>137</v>
      </c>
      <c r="C66" s="15" t="s">
        <v>130</v>
      </c>
      <c r="D66" s="72"/>
      <c r="E66" s="72">
        <v>217.4</v>
      </c>
      <c r="F66" s="74"/>
      <c r="G66" s="75">
        <f t="shared" si="19"/>
        <v>0</v>
      </c>
      <c r="H66" s="74"/>
      <c r="I66" s="74"/>
      <c r="J66" s="75">
        <f t="shared" si="20"/>
        <v>0</v>
      </c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5">
        <f t="shared" si="1"/>
        <v>0</v>
      </c>
      <c r="AA66" s="74"/>
      <c r="AB66" s="74"/>
    </row>
    <row r="67" spans="1:28" hidden="1" outlineLevel="1" x14ac:dyDescent="0.2">
      <c r="A67" s="14" t="s">
        <v>327</v>
      </c>
      <c r="B67" s="15" t="s">
        <v>137</v>
      </c>
      <c r="C67" s="15" t="s">
        <v>130</v>
      </c>
      <c r="D67" s="72"/>
      <c r="E67" s="72">
        <v>228.6</v>
      </c>
      <c r="F67" s="74"/>
      <c r="G67" s="75">
        <f t="shared" si="19"/>
        <v>0</v>
      </c>
      <c r="H67" s="74"/>
      <c r="I67" s="74"/>
      <c r="J67" s="75">
        <f t="shared" si="20"/>
        <v>0</v>
      </c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>
        <f t="shared" si="1"/>
        <v>0</v>
      </c>
      <c r="AA67" s="74"/>
      <c r="AB67" s="74"/>
    </row>
    <row r="68" spans="1:28" hidden="1" outlineLevel="1" x14ac:dyDescent="0.2">
      <c r="A68" s="14" t="s">
        <v>328</v>
      </c>
      <c r="B68" s="15" t="s">
        <v>137</v>
      </c>
      <c r="C68" s="15" t="s">
        <v>130</v>
      </c>
      <c r="D68" s="72"/>
      <c r="E68" s="72">
        <v>252.7</v>
      </c>
      <c r="F68" s="74"/>
      <c r="G68" s="75">
        <f t="shared" si="19"/>
        <v>0</v>
      </c>
      <c r="H68" s="74"/>
      <c r="I68" s="74"/>
      <c r="J68" s="75">
        <f t="shared" si="20"/>
        <v>0</v>
      </c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5">
        <f t="shared" si="1"/>
        <v>0</v>
      </c>
      <c r="AA68" s="74"/>
      <c r="AB68" s="74"/>
    </row>
    <row r="69" spans="1:28" hidden="1" outlineLevel="1" x14ac:dyDescent="0.2">
      <c r="A69" s="14" t="s">
        <v>329</v>
      </c>
      <c r="B69" s="15" t="s">
        <v>137</v>
      </c>
      <c r="C69" s="15" t="s">
        <v>130</v>
      </c>
      <c r="D69" s="72"/>
      <c r="E69" s="72">
        <v>421.8</v>
      </c>
      <c r="F69" s="74"/>
      <c r="G69" s="75">
        <f t="shared" si="19"/>
        <v>0</v>
      </c>
      <c r="H69" s="74"/>
      <c r="I69" s="74"/>
      <c r="J69" s="75">
        <f t="shared" si="20"/>
        <v>0</v>
      </c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5">
        <f t="shared" si="1"/>
        <v>0</v>
      </c>
      <c r="AA69" s="74"/>
      <c r="AB69" s="74"/>
    </row>
    <row r="70" spans="1:28" hidden="1" outlineLevel="1" x14ac:dyDescent="0.2">
      <c r="A70" s="14" t="s">
        <v>330</v>
      </c>
      <c r="B70" s="15" t="s">
        <v>137</v>
      </c>
      <c r="C70" s="15" t="s">
        <v>130</v>
      </c>
      <c r="D70" s="72"/>
      <c r="E70" s="72">
        <v>101</v>
      </c>
      <c r="F70" s="74"/>
      <c r="G70" s="75">
        <f t="shared" si="19"/>
        <v>0</v>
      </c>
      <c r="H70" s="74"/>
      <c r="I70" s="74"/>
      <c r="J70" s="75">
        <f t="shared" si="20"/>
        <v>0</v>
      </c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5">
        <f t="shared" si="1"/>
        <v>0</v>
      </c>
      <c r="AA70" s="74"/>
      <c r="AB70" s="74"/>
    </row>
    <row r="71" spans="1:28" hidden="1" outlineLevel="1" x14ac:dyDescent="0.2">
      <c r="A71" s="14" t="s">
        <v>331</v>
      </c>
      <c r="B71" s="15" t="s">
        <v>137</v>
      </c>
      <c r="C71" s="15" t="s">
        <v>130</v>
      </c>
      <c r="D71" s="72"/>
      <c r="E71" s="72">
        <v>189.5</v>
      </c>
      <c r="F71" s="74"/>
      <c r="G71" s="75">
        <f t="shared" si="19"/>
        <v>0</v>
      </c>
      <c r="H71" s="74"/>
      <c r="I71" s="74"/>
      <c r="J71" s="75">
        <f t="shared" si="20"/>
        <v>0</v>
      </c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5">
        <f t="shared" si="1"/>
        <v>0</v>
      </c>
      <c r="AA71" s="74"/>
      <c r="AB71" s="74"/>
    </row>
    <row r="72" spans="1:28" hidden="1" outlineLevel="1" x14ac:dyDescent="0.2">
      <c r="A72" s="14" t="s">
        <v>332</v>
      </c>
      <c r="B72" s="15" t="s">
        <v>137</v>
      </c>
      <c r="C72" s="15" t="s">
        <v>130</v>
      </c>
      <c r="D72" s="72"/>
      <c r="E72" s="72">
        <v>205.5</v>
      </c>
      <c r="F72" s="74"/>
      <c r="G72" s="75">
        <f t="shared" si="19"/>
        <v>0</v>
      </c>
      <c r="H72" s="74"/>
      <c r="I72" s="74"/>
      <c r="J72" s="75">
        <f t="shared" si="20"/>
        <v>0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5">
        <f t="shared" ref="Z72:Z135" si="21">SUM(AA72:AB72)</f>
        <v>0</v>
      </c>
      <c r="AA72" s="74"/>
      <c r="AB72" s="74"/>
    </row>
    <row r="73" spans="1:28" hidden="1" outlineLevel="1" x14ac:dyDescent="0.2">
      <c r="A73" s="14" t="s">
        <v>333</v>
      </c>
      <c r="B73" s="15" t="s">
        <v>137</v>
      </c>
      <c r="C73" s="15" t="s">
        <v>130</v>
      </c>
      <c r="D73" s="72"/>
      <c r="E73" s="72">
        <v>229.3</v>
      </c>
      <c r="F73" s="74"/>
      <c r="G73" s="75">
        <f t="shared" si="19"/>
        <v>0</v>
      </c>
      <c r="H73" s="74"/>
      <c r="I73" s="74"/>
      <c r="J73" s="75">
        <f t="shared" si="20"/>
        <v>0</v>
      </c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5">
        <f t="shared" si="21"/>
        <v>0</v>
      </c>
      <c r="AA73" s="74"/>
      <c r="AB73" s="74"/>
    </row>
    <row r="74" spans="1:28" hidden="1" outlineLevel="1" x14ac:dyDescent="0.2">
      <c r="A74" s="14" t="s">
        <v>338</v>
      </c>
      <c r="B74" s="15" t="s">
        <v>137</v>
      </c>
      <c r="C74" s="15" t="s">
        <v>130</v>
      </c>
      <c r="D74" s="72"/>
      <c r="E74" s="72">
        <v>75.8</v>
      </c>
      <c r="F74" s="74"/>
      <c r="G74" s="75">
        <f t="shared" si="19"/>
        <v>0</v>
      </c>
      <c r="H74" s="74"/>
      <c r="I74" s="74"/>
      <c r="J74" s="75">
        <f t="shared" si="20"/>
        <v>0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5">
        <f t="shared" si="21"/>
        <v>0</v>
      </c>
      <c r="AA74" s="74"/>
      <c r="AB74" s="74"/>
    </row>
    <row r="75" spans="1:28" hidden="1" outlineLevel="1" x14ac:dyDescent="0.2">
      <c r="A75" s="14" t="s">
        <v>334</v>
      </c>
      <c r="B75" s="15" t="s">
        <v>137</v>
      </c>
      <c r="C75" s="15" t="s">
        <v>130</v>
      </c>
      <c r="D75" s="72">
        <v>30</v>
      </c>
      <c r="E75" s="72">
        <v>328.5</v>
      </c>
      <c r="F75" s="74"/>
      <c r="G75" s="75">
        <f t="shared" si="19"/>
        <v>0</v>
      </c>
      <c r="H75" s="74"/>
      <c r="I75" s="74"/>
      <c r="J75" s="75">
        <f t="shared" si="20"/>
        <v>0</v>
      </c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5">
        <f t="shared" si="21"/>
        <v>0</v>
      </c>
      <c r="AA75" s="74"/>
      <c r="AB75" s="74"/>
    </row>
    <row r="76" spans="1:28" hidden="1" outlineLevel="1" x14ac:dyDescent="0.2">
      <c r="A76" s="14" t="s">
        <v>335</v>
      </c>
      <c r="B76" s="15" t="s">
        <v>137</v>
      </c>
      <c r="C76" s="15" t="s">
        <v>130</v>
      </c>
      <c r="D76" s="72">
        <v>30</v>
      </c>
      <c r="E76" s="72">
        <v>63.2</v>
      </c>
      <c r="F76" s="74"/>
      <c r="G76" s="75">
        <f t="shared" si="19"/>
        <v>0</v>
      </c>
      <c r="H76" s="74"/>
      <c r="I76" s="74"/>
      <c r="J76" s="75">
        <f t="shared" si="20"/>
        <v>0</v>
      </c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5">
        <f t="shared" si="21"/>
        <v>0</v>
      </c>
      <c r="AA76" s="74"/>
      <c r="AB76" s="74"/>
    </row>
    <row r="77" spans="1:28" hidden="1" outlineLevel="1" x14ac:dyDescent="0.2">
      <c r="A77" s="14" t="s">
        <v>336</v>
      </c>
      <c r="B77" s="15" t="s">
        <v>137</v>
      </c>
      <c r="C77" s="15" t="s">
        <v>130</v>
      </c>
      <c r="D77" s="72"/>
      <c r="E77" s="72">
        <v>163.1</v>
      </c>
      <c r="F77" s="74"/>
      <c r="G77" s="75">
        <f t="shared" si="19"/>
        <v>0</v>
      </c>
      <c r="H77" s="74"/>
      <c r="I77" s="74"/>
      <c r="J77" s="75">
        <f t="shared" si="20"/>
        <v>0</v>
      </c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5">
        <f t="shared" si="21"/>
        <v>0</v>
      </c>
      <c r="AA77" s="74"/>
      <c r="AB77" s="74"/>
    </row>
    <row r="78" spans="1:28" hidden="1" outlineLevel="1" x14ac:dyDescent="0.2">
      <c r="A78" s="14" t="s">
        <v>337</v>
      </c>
      <c r="B78" s="15" t="s">
        <v>137</v>
      </c>
      <c r="C78" s="15" t="s">
        <v>130</v>
      </c>
      <c r="D78" s="72">
        <v>30</v>
      </c>
      <c r="E78" s="72">
        <v>165.7</v>
      </c>
      <c r="F78" s="74"/>
      <c r="G78" s="75">
        <f t="shared" si="19"/>
        <v>0</v>
      </c>
      <c r="H78" s="74"/>
      <c r="I78" s="74"/>
      <c r="J78" s="75">
        <f t="shared" si="20"/>
        <v>0</v>
      </c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5">
        <f t="shared" si="21"/>
        <v>0</v>
      </c>
      <c r="AA78" s="74"/>
      <c r="AB78" s="74"/>
    </row>
    <row r="79" spans="1:28" hidden="1" outlineLevel="1" x14ac:dyDescent="0.2">
      <c r="A79" s="14" t="s">
        <v>339</v>
      </c>
      <c r="B79" s="15" t="s">
        <v>137</v>
      </c>
      <c r="C79" s="15" t="s">
        <v>130</v>
      </c>
      <c r="D79" s="72"/>
      <c r="E79" s="72">
        <v>100</v>
      </c>
      <c r="F79" s="74"/>
      <c r="G79" s="75">
        <f t="shared" si="19"/>
        <v>0</v>
      </c>
      <c r="H79" s="74"/>
      <c r="I79" s="74"/>
      <c r="J79" s="75">
        <f t="shared" si="20"/>
        <v>0</v>
      </c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5">
        <f t="shared" si="21"/>
        <v>0</v>
      </c>
      <c r="AA79" s="74"/>
      <c r="AB79" s="74"/>
    </row>
    <row r="80" spans="1:28" hidden="1" outlineLevel="1" x14ac:dyDescent="0.2">
      <c r="A80" s="14" t="s">
        <v>340</v>
      </c>
      <c r="B80" s="15" t="s">
        <v>137</v>
      </c>
      <c r="C80" s="15" t="s">
        <v>130</v>
      </c>
      <c r="D80" s="72"/>
      <c r="E80" s="72">
        <v>151</v>
      </c>
      <c r="F80" s="74"/>
      <c r="G80" s="75">
        <f t="shared" si="19"/>
        <v>0</v>
      </c>
      <c r="H80" s="74"/>
      <c r="I80" s="74"/>
      <c r="J80" s="75">
        <f t="shared" si="20"/>
        <v>0</v>
      </c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5">
        <f t="shared" si="21"/>
        <v>0</v>
      </c>
      <c r="AA80" s="74"/>
      <c r="AB80" s="74"/>
    </row>
    <row r="81" spans="1:28" hidden="1" outlineLevel="1" x14ac:dyDescent="0.2">
      <c r="A81" s="14" t="s">
        <v>341</v>
      </c>
      <c r="B81" s="15" t="s">
        <v>137</v>
      </c>
      <c r="C81" s="15" t="s">
        <v>130</v>
      </c>
      <c r="D81" s="72">
        <v>20.9</v>
      </c>
      <c r="E81" s="72">
        <v>88.5</v>
      </c>
      <c r="F81" s="74"/>
      <c r="G81" s="75">
        <f t="shared" si="19"/>
        <v>0</v>
      </c>
      <c r="H81" s="74"/>
      <c r="I81" s="74"/>
      <c r="J81" s="75">
        <f t="shared" si="20"/>
        <v>0</v>
      </c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5">
        <f t="shared" si="21"/>
        <v>0</v>
      </c>
      <c r="AA81" s="74"/>
      <c r="AB81" s="74"/>
    </row>
    <row r="82" spans="1:28" hidden="1" outlineLevel="1" x14ac:dyDescent="0.2">
      <c r="A82" s="14" t="s">
        <v>104</v>
      </c>
      <c r="B82" s="15" t="s">
        <v>137</v>
      </c>
      <c r="C82" s="15" t="s">
        <v>130</v>
      </c>
      <c r="D82" s="72"/>
      <c r="E82" s="72">
        <v>143.30000000000001</v>
      </c>
      <c r="F82" s="74"/>
      <c r="G82" s="75"/>
      <c r="H82" s="74"/>
      <c r="I82" s="74"/>
      <c r="J82" s="75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5">
        <f t="shared" si="21"/>
        <v>0</v>
      </c>
      <c r="AA82" s="74"/>
      <c r="AB82" s="74"/>
    </row>
    <row r="83" spans="1:28" hidden="1" outlineLevel="1" x14ac:dyDescent="0.2">
      <c r="A83" s="14" t="s">
        <v>342</v>
      </c>
      <c r="B83" s="15" t="s">
        <v>137</v>
      </c>
      <c r="C83" s="15" t="s">
        <v>130</v>
      </c>
      <c r="D83" s="72"/>
      <c r="E83" s="72">
        <v>757.6</v>
      </c>
      <c r="F83" s="74"/>
      <c r="G83" s="75">
        <f t="shared" si="19"/>
        <v>0</v>
      </c>
      <c r="H83" s="74"/>
      <c r="I83" s="74"/>
      <c r="J83" s="75">
        <f t="shared" si="20"/>
        <v>0</v>
      </c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5">
        <f t="shared" si="21"/>
        <v>0</v>
      </c>
      <c r="AA83" s="74"/>
      <c r="AB83" s="74"/>
    </row>
    <row r="84" spans="1:28" hidden="1" outlineLevel="1" x14ac:dyDescent="0.2">
      <c r="A84" s="14" t="s">
        <v>343</v>
      </c>
      <c r="B84" s="15" t="s">
        <v>137</v>
      </c>
      <c r="C84" s="15" t="s">
        <v>130</v>
      </c>
      <c r="D84" s="72">
        <v>2238.6</v>
      </c>
      <c r="E84" s="72">
        <v>1304.7</v>
      </c>
      <c r="F84" s="74"/>
      <c r="G84" s="75">
        <f t="shared" si="19"/>
        <v>0</v>
      </c>
      <c r="H84" s="74"/>
      <c r="I84" s="74"/>
      <c r="J84" s="75">
        <f t="shared" si="20"/>
        <v>0</v>
      </c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5">
        <f t="shared" si="21"/>
        <v>0</v>
      </c>
      <c r="AA84" s="74"/>
      <c r="AB84" s="74"/>
    </row>
    <row r="85" spans="1:28" s="18" customFormat="1" ht="27" hidden="1" customHeight="1" collapsed="1" x14ac:dyDescent="0.2">
      <c r="A85" s="22" t="s">
        <v>428</v>
      </c>
      <c r="B85" s="23" t="s">
        <v>137</v>
      </c>
      <c r="C85" s="23" t="s">
        <v>130</v>
      </c>
      <c r="D85" s="83">
        <f>SUM(D86+D87+D88+D89+D90+D91+D92+D94+D93)</f>
        <v>335.70000000000005</v>
      </c>
      <c r="E85" s="83">
        <f>SUM(E86+E87+E88+E89+E90+E91+E92+E93+E94)</f>
        <v>2498.7000000000003</v>
      </c>
      <c r="F85" s="83">
        <f t="shared" ref="F85:K85" si="22">SUM(F86+F87+F88+F89+F90+F91+F92)</f>
        <v>0</v>
      </c>
      <c r="G85" s="84">
        <f t="shared" si="22"/>
        <v>0</v>
      </c>
      <c r="H85" s="83">
        <f t="shared" si="22"/>
        <v>0</v>
      </c>
      <c r="I85" s="83">
        <f t="shared" si="22"/>
        <v>0</v>
      </c>
      <c r="J85" s="84">
        <f t="shared" si="22"/>
        <v>0</v>
      </c>
      <c r="K85" s="83">
        <f t="shared" si="22"/>
        <v>0</v>
      </c>
      <c r="L85" s="83"/>
      <c r="M85" s="83"/>
      <c r="N85" s="83"/>
      <c r="O85" s="83"/>
      <c r="P85" s="83"/>
      <c r="Q85" s="83"/>
      <c r="R85" s="83"/>
      <c r="S85" s="83"/>
      <c r="T85" s="83">
        <f>SUM(T86+T87+T88+T89+T90+T91+T92)</f>
        <v>0</v>
      </c>
      <c r="U85" s="83"/>
      <c r="V85" s="83"/>
      <c r="W85" s="83"/>
      <c r="X85" s="83"/>
      <c r="Y85" s="83"/>
      <c r="Z85" s="75">
        <f t="shared" si="21"/>
        <v>0</v>
      </c>
      <c r="AA85" s="83">
        <f>SUM(AA86+AA87+AA88+AA89+AA90+AA91+AA92)</f>
        <v>0</v>
      </c>
      <c r="AB85" s="83">
        <f>SUM(AB86+AB87+AB88+AB89+AB90+AB91+AB92)</f>
        <v>0</v>
      </c>
    </row>
    <row r="86" spans="1:28" hidden="1" outlineLevel="1" x14ac:dyDescent="0.2">
      <c r="A86" s="111" t="s">
        <v>74</v>
      </c>
      <c r="B86" s="23" t="s">
        <v>137</v>
      </c>
      <c r="C86" s="23" t="s">
        <v>130</v>
      </c>
      <c r="D86" s="72">
        <v>30</v>
      </c>
      <c r="E86" s="72">
        <v>75.8</v>
      </c>
      <c r="F86" s="74"/>
      <c r="G86" s="75">
        <f t="shared" si="19"/>
        <v>0</v>
      </c>
      <c r="H86" s="74"/>
      <c r="I86" s="74"/>
      <c r="J86" s="75">
        <f t="shared" si="20"/>
        <v>0</v>
      </c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5">
        <f t="shared" si="21"/>
        <v>0</v>
      </c>
      <c r="AA86" s="74"/>
      <c r="AB86" s="74"/>
    </row>
    <row r="87" spans="1:28" hidden="1" outlineLevel="1" x14ac:dyDescent="0.2">
      <c r="A87" s="111" t="s">
        <v>75</v>
      </c>
      <c r="B87" s="23" t="s">
        <v>137</v>
      </c>
      <c r="C87" s="23" t="s">
        <v>130</v>
      </c>
      <c r="D87" s="72"/>
      <c r="E87" s="72">
        <v>194.6</v>
      </c>
      <c r="F87" s="74"/>
      <c r="G87" s="75">
        <f t="shared" si="19"/>
        <v>0</v>
      </c>
      <c r="H87" s="74"/>
      <c r="I87" s="74"/>
      <c r="J87" s="75">
        <f t="shared" si="20"/>
        <v>0</v>
      </c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5">
        <f t="shared" si="21"/>
        <v>0</v>
      </c>
      <c r="AA87" s="74"/>
      <c r="AB87" s="74"/>
    </row>
    <row r="88" spans="1:28" hidden="1" outlineLevel="1" x14ac:dyDescent="0.2">
      <c r="A88" s="111" t="s">
        <v>76</v>
      </c>
      <c r="B88" s="23" t="s">
        <v>137</v>
      </c>
      <c r="C88" s="23" t="s">
        <v>130</v>
      </c>
      <c r="D88" s="72"/>
      <c r="E88" s="72">
        <v>379</v>
      </c>
      <c r="F88" s="74"/>
      <c r="G88" s="75">
        <f t="shared" si="19"/>
        <v>0</v>
      </c>
      <c r="H88" s="74"/>
      <c r="I88" s="74"/>
      <c r="J88" s="75">
        <f t="shared" si="20"/>
        <v>0</v>
      </c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5">
        <f t="shared" si="21"/>
        <v>0</v>
      </c>
      <c r="AA88" s="74"/>
      <c r="AB88" s="74"/>
    </row>
    <row r="89" spans="1:28" hidden="1" outlineLevel="1" x14ac:dyDescent="0.2">
      <c r="A89" s="111" t="s">
        <v>77</v>
      </c>
      <c r="B89" s="23" t="s">
        <v>137</v>
      </c>
      <c r="C89" s="23" t="s">
        <v>130</v>
      </c>
      <c r="D89" s="72">
        <v>251.6</v>
      </c>
      <c r="E89" s="72">
        <v>716</v>
      </c>
      <c r="F89" s="74"/>
      <c r="G89" s="75">
        <f t="shared" si="19"/>
        <v>0</v>
      </c>
      <c r="H89" s="74"/>
      <c r="I89" s="74"/>
      <c r="J89" s="75">
        <f t="shared" si="20"/>
        <v>0</v>
      </c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5">
        <f t="shared" si="21"/>
        <v>0</v>
      </c>
      <c r="AA89" s="74"/>
      <c r="AB89" s="74"/>
    </row>
    <row r="90" spans="1:28" hidden="1" outlineLevel="1" x14ac:dyDescent="0.2">
      <c r="A90" s="111" t="s">
        <v>78</v>
      </c>
      <c r="B90" s="23" t="s">
        <v>137</v>
      </c>
      <c r="C90" s="23" t="s">
        <v>130</v>
      </c>
      <c r="D90" s="72"/>
      <c r="E90" s="72">
        <v>467.4</v>
      </c>
      <c r="F90" s="74"/>
      <c r="G90" s="75">
        <f t="shared" si="19"/>
        <v>0</v>
      </c>
      <c r="H90" s="74"/>
      <c r="I90" s="74"/>
      <c r="J90" s="75">
        <f t="shared" si="20"/>
        <v>0</v>
      </c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5">
        <f t="shared" si="21"/>
        <v>0</v>
      </c>
      <c r="AA90" s="74"/>
      <c r="AB90" s="74"/>
    </row>
    <row r="91" spans="1:28" hidden="1" outlineLevel="1" x14ac:dyDescent="0.2">
      <c r="A91" s="111" t="s">
        <v>79</v>
      </c>
      <c r="B91" s="23" t="s">
        <v>137</v>
      </c>
      <c r="C91" s="23" t="s">
        <v>130</v>
      </c>
      <c r="D91" s="72"/>
      <c r="E91" s="72">
        <v>315.39999999999998</v>
      </c>
      <c r="F91" s="74"/>
      <c r="G91" s="75">
        <f t="shared" si="19"/>
        <v>0</v>
      </c>
      <c r="H91" s="74"/>
      <c r="I91" s="74"/>
      <c r="J91" s="75">
        <f t="shared" si="20"/>
        <v>0</v>
      </c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5">
        <f t="shared" si="21"/>
        <v>0</v>
      </c>
      <c r="AA91" s="74"/>
      <c r="AB91" s="74"/>
    </row>
    <row r="92" spans="1:28" hidden="1" outlineLevel="1" x14ac:dyDescent="0.2">
      <c r="A92" s="111" t="s">
        <v>80</v>
      </c>
      <c r="B92" s="23" t="s">
        <v>137</v>
      </c>
      <c r="C92" s="23" t="s">
        <v>130</v>
      </c>
      <c r="D92" s="72"/>
      <c r="E92" s="72">
        <v>350.5</v>
      </c>
      <c r="F92" s="74"/>
      <c r="G92" s="75">
        <f t="shared" si="19"/>
        <v>0</v>
      </c>
      <c r="H92" s="74"/>
      <c r="I92" s="74"/>
      <c r="J92" s="75">
        <f t="shared" si="20"/>
        <v>0</v>
      </c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5">
        <f t="shared" si="21"/>
        <v>0</v>
      </c>
      <c r="AA92" s="74"/>
      <c r="AB92" s="74"/>
    </row>
    <row r="93" spans="1:28" hidden="1" outlineLevel="1" x14ac:dyDescent="0.2">
      <c r="A93" s="112" t="s">
        <v>81</v>
      </c>
      <c r="B93" s="23" t="s">
        <v>137</v>
      </c>
      <c r="C93" s="23" t="s">
        <v>130</v>
      </c>
      <c r="D93" s="72">
        <v>23.1</v>
      </c>
      <c r="E93" s="72"/>
      <c r="F93" s="74"/>
      <c r="G93" s="75">
        <f t="shared" si="19"/>
        <v>0</v>
      </c>
      <c r="H93" s="74"/>
      <c r="I93" s="74"/>
      <c r="J93" s="75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5">
        <f t="shared" si="21"/>
        <v>0</v>
      </c>
      <c r="AA93" s="74"/>
      <c r="AB93" s="74"/>
    </row>
    <row r="94" spans="1:28" hidden="1" outlineLevel="1" x14ac:dyDescent="0.2">
      <c r="A94" s="112" t="s">
        <v>82</v>
      </c>
      <c r="B94" s="23" t="s">
        <v>137</v>
      </c>
      <c r="C94" s="23" t="s">
        <v>130</v>
      </c>
      <c r="D94" s="72">
        <v>31</v>
      </c>
      <c r="E94" s="72"/>
      <c r="F94" s="74"/>
      <c r="G94" s="75">
        <f t="shared" si="19"/>
        <v>0</v>
      </c>
      <c r="H94" s="74"/>
      <c r="I94" s="74"/>
      <c r="J94" s="75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5">
        <f t="shared" si="21"/>
        <v>0</v>
      </c>
      <c r="AA94" s="74"/>
      <c r="AB94" s="74"/>
    </row>
    <row r="95" spans="1:28" ht="25.5" hidden="1" collapsed="1" x14ac:dyDescent="0.2">
      <c r="A95" s="41" t="s">
        <v>41</v>
      </c>
      <c r="B95" s="23" t="s">
        <v>137</v>
      </c>
      <c r="C95" s="23" t="s">
        <v>130</v>
      </c>
      <c r="D95" s="72">
        <v>175</v>
      </c>
      <c r="E95" s="72"/>
      <c r="F95" s="74"/>
      <c r="G95" s="75">
        <f t="shared" si="19"/>
        <v>0</v>
      </c>
      <c r="H95" s="74"/>
      <c r="I95" s="74"/>
      <c r="J95" s="75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5">
        <f t="shared" si="21"/>
        <v>0</v>
      </c>
      <c r="AA95" s="74"/>
      <c r="AB95" s="74"/>
    </row>
    <row r="96" spans="1:28" s="18" customFormat="1" ht="16.5" hidden="1" customHeight="1" x14ac:dyDescent="0.2">
      <c r="A96" s="16" t="s">
        <v>190</v>
      </c>
      <c r="B96" s="17" t="s">
        <v>137</v>
      </c>
      <c r="C96" s="17" t="s">
        <v>139</v>
      </c>
      <c r="D96" s="70">
        <f t="shared" ref="D96:K96" si="23">SUM(D97+D98)</f>
        <v>369.4</v>
      </c>
      <c r="E96" s="70">
        <f t="shared" si="23"/>
        <v>10067.099999999999</v>
      </c>
      <c r="F96" s="70">
        <f t="shared" si="23"/>
        <v>0</v>
      </c>
      <c r="G96" s="71">
        <f t="shared" si="23"/>
        <v>8759.4</v>
      </c>
      <c r="H96" s="70">
        <f t="shared" si="23"/>
        <v>0</v>
      </c>
      <c r="I96" s="70">
        <f t="shared" si="23"/>
        <v>8759.4</v>
      </c>
      <c r="J96" s="71">
        <f t="shared" si="23"/>
        <v>11824</v>
      </c>
      <c r="K96" s="70">
        <f t="shared" si="23"/>
        <v>0</v>
      </c>
      <c r="L96" s="70"/>
      <c r="M96" s="70"/>
      <c r="N96" s="70"/>
      <c r="O96" s="70"/>
      <c r="P96" s="70"/>
      <c r="Q96" s="70"/>
      <c r="R96" s="70"/>
      <c r="S96" s="70"/>
      <c r="T96" s="70">
        <f>SUM(T97+T98)</f>
        <v>11824</v>
      </c>
      <c r="U96" s="70"/>
      <c r="V96" s="70"/>
      <c r="W96" s="70"/>
      <c r="X96" s="70"/>
      <c r="Y96" s="70"/>
      <c r="Z96" s="75">
        <f t="shared" si="21"/>
        <v>11824</v>
      </c>
      <c r="AA96" s="70">
        <f>SUM(AA97+AA98)</f>
        <v>0</v>
      </c>
      <c r="AB96" s="70">
        <f>SUM(AB97+AB98)</f>
        <v>11824</v>
      </c>
    </row>
    <row r="97" spans="1:28" ht="25.5" hidden="1" x14ac:dyDescent="0.2">
      <c r="A97" s="14" t="s">
        <v>344</v>
      </c>
      <c r="B97" s="15" t="s">
        <v>137</v>
      </c>
      <c r="C97" s="15" t="s">
        <v>139</v>
      </c>
      <c r="D97" s="72">
        <v>369.4</v>
      </c>
      <c r="E97" s="73">
        <v>10027.299999999999</v>
      </c>
      <c r="F97" s="74"/>
      <c r="G97" s="75">
        <f t="shared" si="19"/>
        <v>8759.4</v>
      </c>
      <c r="H97" s="74"/>
      <c r="I97" s="74">
        <v>8759.4</v>
      </c>
      <c r="J97" s="75">
        <f t="shared" si="20"/>
        <v>11824</v>
      </c>
      <c r="K97" s="74"/>
      <c r="L97" s="74"/>
      <c r="M97" s="74"/>
      <c r="N97" s="74"/>
      <c r="O97" s="74"/>
      <c r="P97" s="74"/>
      <c r="Q97" s="74"/>
      <c r="R97" s="74"/>
      <c r="S97" s="74"/>
      <c r="T97" s="74">
        <v>11824</v>
      </c>
      <c r="U97" s="74"/>
      <c r="V97" s="74"/>
      <c r="W97" s="74"/>
      <c r="X97" s="74"/>
      <c r="Y97" s="74"/>
      <c r="Z97" s="75">
        <f t="shared" si="21"/>
        <v>11824</v>
      </c>
      <c r="AA97" s="74"/>
      <c r="AB97" s="74">
        <v>11824</v>
      </c>
    </row>
    <row r="98" spans="1:28" ht="25.5" hidden="1" x14ac:dyDescent="0.2">
      <c r="A98" s="14" t="s">
        <v>105</v>
      </c>
      <c r="B98" s="15" t="s">
        <v>137</v>
      </c>
      <c r="C98" s="15" t="s">
        <v>139</v>
      </c>
      <c r="D98" s="72"/>
      <c r="E98" s="72">
        <v>39.799999999999997</v>
      </c>
      <c r="F98" s="74"/>
      <c r="G98" s="75">
        <f t="shared" si="19"/>
        <v>0</v>
      </c>
      <c r="H98" s="74"/>
      <c r="I98" s="74"/>
      <c r="J98" s="75">
        <f t="shared" si="20"/>
        <v>0</v>
      </c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5">
        <f t="shared" si="21"/>
        <v>0</v>
      </c>
      <c r="AA98" s="74"/>
      <c r="AB98" s="74"/>
    </row>
    <row r="99" spans="1:28" ht="15" hidden="1" customHeight="1" x14ac:dyDescent="0.2">
      <c r="A99" s="12" t="s">
        <v>191</v>
      </c>
      <c r="B99" s="13" t="s">
        <v>137</v>
      </c>
      <c r="C99" s="13" t="s">
        <v>192</v>
      </c>
      <c r="D99" s="85">
        <f>SUM(D100)</f>
        <v>1087.5999999999999</v>
      </c>
      <c r="E99" s="85">
        <f t="shared" ref="E99:AB99" si="24">SUM(E100)</f>
        <v>5094.7</v>
      </c>
      <c r="F99" s="85">
        <f t="shared" si="24"/>
        <v>0</v>
      </c>
      <c r="G99" s="69">
        <f t="shared" si="24"/>
        <v>8500</v>
      </c>
      <c r="H99" s="85">
        <f t="shared" si="24"/>
        <v>8500</v>
      </c>
      <c r="I99" s="85">
        <f t="shared" si="24"/>
        <v>0</v>
      </c>
      <c r="J99" s="69">
        <f t="shared" si="24"/>
        <v>8500</v>
      </c>
      <c r="K99" s="85">
        <f t="shared" si="24"/>
        <v>8500</v>
      </c>
      <c r="L99" s="85">
        <f t="shared" si="24"/>
        <v>0</v>
      </c>
      <c r="M99" s="85">
        <f t="shared" si="24"/>
        <v>0</v>
      </c>
      <c r="N99" s="85">
        <f t="shared" si="24"/>
        <v>0</v>
      </c>
      <c r="O99" s="85">
        <f t="shared" si="24"/>
        <v>0</v>
      </c>
      <c r="P99" s="85">
        <f t="shared" si="24"/>
        <v>0</v>
      </c>
      <c r="Q99" s="85">
        <f t="shared" si="24"/>
        <v>0</v>
      </c>
      <c r="R99" s="85">
        <f t="shared" si="24"/>
        <v>0</v>
      </c>
      <c r="S99" s="85">
        <f t="shared" si="24"/>
        <v>0</v>
      </c>
      <c r="T99" s="85">
        <f t="shared" si="24"/>
        <v>0</v>
      </c>
      <c r="U99" s="85">
        <f t="shared" si="24"/>
        <v>0</v>
      </c>
      <c r="V99" s="85">
        <f t="shared" si="24"/>
        <v>0</v>
      </c>
      <c r="W99" s="85">
        <f t="shared" si="24"/>
        <v>0</v>
      </c>
      <c r="X99" s="85">
        <f t="shared" si="24"/>
        <v>0</v>
      </c>
      <c r="Y99" s="85">
        <f t="shared" si="24"/>
        <v>0</v>
      </c>
      <c r="Z99" s="75">
        <f t="shared" si="21"/>
        <v>5000</v>
      </c>
      <c r="AA99" s="85">
        <f t="shared" si="24"/>
        <v>5000</v>
      </c>
      <c r="AB99" s="85">
        <f t="shared" si="24"/>
        <v>0</v>
      </c>
    </row>
    <row r="100" spans="1:28" ht="17.25" hidden="1" customHeight="1" x14ac:dyDescent="0.2">
      <c r="A100" s="14" t="s">
        <v>193</v>
      </c>
      <c r="B100" s="20" t="s">
        <v>137</v>
      </c>
      <c r="C100" s="20" t="s">
        <v>192</v>
      </c>
      <c r="D100" s="76">
        <v>1087.5999999999999</v>
      </c>
      <c r="E100" s="73">
        <v>5094.7</v>
      </c>
      <c r="F100" s="74"/>
      <c r="G100" s="75">
        <f t="shared" si="19"/>
        <v>8500</v>
      </c>
      <c r="H100" s="74">
        <v>8500</v>
      </c>
      <c r="I100" s="74"/>
      <c r="J100" s="75">
        <f t="shared" si="20"/>
        <v>8500</v>
      </c>
      <c r="K100" s="74">
        <v>8500</v>
      </c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5">
        <f t="shared" si="21"/>
        <v>5000</v>
      </c>
      <c r="AA100" s="74">
        <v>5000</v>
      </c>
      <c r="AB100" s="74"/>
    </row>
    <row r="101" spans="1:28" ht="18.75" hidden="1" customHeight="1" x14ac:dyDescent="0.2">
      <c r="A101" s="12" t="s">
        <v>194</v>
      </c>
      <c r="B101" s="21" t="s">
        <v>137</v>
      </c>
      <c r="C101" s="21" t="s">
        <v>168</v>
      </c>
      <c r="D101" s="86">
        <f>SUM(D102)</f>
        <v>0</v>
      </c>
      <c r="E101" s="86">
        <f t="shared" ref="E101:AB101" si="25">SUM(E102)</f>
        <v>0</v>
      </c>
      <c r="F101" s="86">
        <f t="shared" si="25"/>
        <v>0</v>
      </c>
      <c r="G101" s="87">
        <f t="shared" si="25"/>
        <v>7032.7</v>
      </c>
      <c r="H101" s="86">
        <f t="shared" si="25"/>
        <v>354</v>
      </c>
      <c r="I101" s="86">
        <f t="shared" si="25"/>
        <v>6678.7</v>
      </c>
      <c r="J101" s="87">
        <f t="shared" si="25"/>
        <v>50728.4</v>
      </c>
      <c r="K101" s="86">
        <f t="shared" si="25"/>
        <v>2536.4</v>
      </c>
      <c r="L101" s="86">
        <f t="shared" si="25"/>
        <v>0</v>
      </c>
      <c r="M101" s="86">
        <f t="shared" si="25"/>
        <v>0</v>
      </c>
      <c r="N101" s="86">
        <f t="shared" si="25"/>
        <v>0</v>
      </c>
      <c r="O101" s="86">
        <f t="shared" si="25"/>
        <v>0</v>
      </c>
      <c r="P101" s="86">
        <f t="shared" si="25"/>
        <v>0</v>
      </c>
      <c r="Q101" s="86">
        <f t="shared" si="25"/>
        <v>0</v>
      </c>
      <c r="R101" s="86">
        <f t="shared" si="25"/>
        <v>0</v>
      </c>
      <c r="S101" s="86">
        <f t="shared" si="25"/>
        <v>0</v>
      </c>
      <c r="T101" s="86">
        <f t="shared" si="25"/>
        <v>48192</v>
      </c>
      <c r="U101" s="86">
        <f t="shared" si="25"/>
        <v>0</v>
      </c>
      <c r="V101" s="86">
        <f t="shared" si="25"/>
        <v>0</v>
      </c>
      <c r="W101" s="86">
        <f t="shared" si="25"/>
        <v>0</v>
      </c>
      <c r="X101" s="86">
        <f t="shared" si="25"/>
        <v>0</v>
      </c>
      <c r="Y101" s="86">
        <f t="shared" si="25"/>
        <v>0</v>
      </c>
      <c r="Z101" s="75">
        <f t="shared" si="21"/>
        <v>50728.4</v>
      </c>
      <c r="AA101" s="86">
        <f t="shared" si="25"/>
        <v>2536.4</v>
      </c>
      <c r="AB101" s="86">
        <f t="shared" si="25"/>
        <v>48192</v>
      </c>
    </row>
    <row r="102" spans="1:28" ht="38.25" hidden="1" x14ac:dyDescent="0.2">
      <c r="A102" s="14" t="s">
        <v>345</v>
      </c>
      <c r="B102" s="20" t="s">
        <v>137</v>
      </c>
      <c r="C102" s="20" t="s">
        <v>168</v>
      </c>
      <c r="D102" s="76"/>
      <c r="E102" s="76"/>
      <c r="F102" s="74"/>
      <c r="G102" s="75">
        <f>SUM(I102+H102)</f>
        <v>7032.7</v>
      </c>
      <c r="H102" s="74">
        <v>354</v>
      </c>
      <c r="I102" s="74">
        <v>6678.7</v>
      </c>
      <c r="J102" s="75">
        <f t="shared" si="20"/>
        <v>50728.4</v>
      </c>
      <c r="K102" s="74">
        <v>2536.4</v>
      </c>
      <c r="L102" s="74"/>
      <c r="M102" s="74"/>
      <c r="N102" s="74"/>
      <c r="O102" s="74"/>
      <c r="P102" s="74"/>
      <c r="Q102" s="74"/>
      <c r="R102" s="74"/>
      <c r="S102" s="74"/>
      <c r="T102" s="74">
        <v>48192</v>
      </c>
      <c r="U102" s="74"/>
      <c r="V102" s="74"/>
      <c r="W102" s="74"/>
      <c r="X102" s="74"/>
      <c r="Y102" s="74"/>
      <c r="Z102" s="75">
        <f t="shared" si="21"/>
        <v>50728.4</v>
      </c>
      <c r="AA102" s="74">
        <v>2536.4</v>
      </c>
      <c r="AB102" s="74">
        <v>48192</v>
      </c>
    </row>
    <row r="103" spans="1:28" hidden="1" x14ac:dyDescent="0.2">
      <c r="A103" s="12" t="s">
        <v>195</v>
      </c>
      <c r="B103" s="21" t="s">
        <v>137</v>
      </c>
      <c r="C103" s="21" t="s">
        <v>196</v>
      </c>
      <c r="D103" s="86">
        <f>SUM(D104+D105)</f>
        <v>17725.5</v>
      </c>
      <c r="E103" s="86">
        <f>SUM(E104+E105+E113+E114+E115+E116)</f>
        <v>23396.6</v>
      </c>
      <c r="F103" s="86">
        <f t="shared" ref="F103:AB103" si="26">SUM(F104+F105)</f>
        <v>0</v>
      </c>
      <c r="G103" s="75">
        <f>SUM(I103+H103)</f>
        <v>23405.699999999997</v>
      </c>
      <c r="H103" s="86">
        <f>SUM(H104+H105+H113+H114+H115+H116)</f>
        <v>23405.699999999997</v>
      </c>
      <c r="I103" s="86">
        <f t="shared" si="26"/>
        <v>0</v>
      </c>
      <c r="J103" s="87">
        <f>SUM(J104+J105+J112+J113+J114+J115+J116)</f>
        <v>30206.699999999997</v>
      </c>
      <c r="K103" s="86">
        <f>SUM(K104+K105+K112+K113+K114+K115+K116)</f>
        <v>30206.699999999997</v>
      </c>
      <c r="L103" s="86">
        <f t="shared" si="26"/>
        <v>0</v>
      </c>
      <c r="M103" s="86">
        <f t="shared" si="26"/>
        <v>0</v>
      </c>
      <c r="N103" s="86">
        <f t="shared" si="26"/>
        <v>0</v>
      </c>
      <c r="O103" s="86">
        <f t="shared" si="26"/>
        <v>0</v>
      </c>
      <c r="P103" s="86">
        <f t="shared" si="26"/>
        <v>0</v>
      </c>
      <c r="Q103" s="86">
        <f t="shared" si="26"/>
        <v>0</v>
      </c>
      <c r="R103" s="86">
        <f t="shared" si="26"/>
        <v>0</v>
      </c>
      <c r="S103" s="86">
        <f t="shared" si="26"/>
        <v>0</v>
      </c>
      <c r="T103" s="86">
        <f t="shared" si="26"/>
        <v>0</v>
      </c>
      <c r="U103" s="86"/>
      <c r="V103" s="86"/>
      <c r="W103" s="86"/>
      <c r="X103" s="86"/>
      <c r="Y103" s="86"/>
      <c r="Z103" s="75">
        <f t="shared" si="21"/>
        <v>23580.799999999999</v>
      </c>
      <c r="AA103" s="86">
        <f>SUM(AA104+AA105+AA112+AA113+AA114+AA115+AA116)</f>
        <v>23580.799999999999</v>
      </c>
      <c r="AB103" s="86">
        <f t="shared" si="26"/>
        <v>0</v>
      </c>
    </row>
    <row r="104" spans="1:28" ht="26.25" hidden="1" customHeight="1" x14ac:dyDescent="0.2">
      <c r="A104" s="14" t="s">
        <v>429</v>
      </c>
      <c r="B104" s="20" t="s">
        <v>137</v>
      </c>
      <c r="C104" s="15" t="s">
        <v>196</v>
      </c>
      <c r="D104" s="72">
        <v>12282.5</v>
      </c>
      <c r="E104" s="73">
        <v>12156.9</v>
      </c>
      <c r="F104" s="74"/>
      <c r="G104" s="75">
        <f t="shared" si="19"/>
        <v>13959.3</v>
      </c>
      <c r="H104" s="74">
        <v>13959.3</v>
      </c>
      <c r="I104" s="74"/>
      <c r="J104" s="75">
        <f t="shared" si="20"/>
        <v>10187.299999999999</v>
      </c>
      <c r="K104" s="74">
        <v>10187.299999999999</v>
      </c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5">
        <f t="shared" si="21"/>
        <v>9185.7999999999993</v>
      </c>
      <c r="AA104" s="74">
        <v>9185.7999999999993</v>
      </c>
      <c r="AB104" s="74"/>
    </row>
    <row r="105" spans="1:28" ht="25.5" hidden="1" collapsed="1" x14ac:dyDescent="0.2">
      <c r="A105" s="40" t="s">
        <v>21</v>
      </c>
      <c r="B105" s="20" t="s">
        <v>137</v>
      </c>
      <c r="C105" s="15" t="s">
        <v>196</v>
      </c>
      <c r="D105" s="72">
        <f>SUM(D106+D107+D109+D111+D110)</f>
        <v>5443</v>
      </c>
      <c r="E105" s="72">
        <f>SUM(E106+E107+E108+E109+E111)</f>
        <v>9020.5999999999985</v>
      </c>
      <c r="F105" s="72">
        <f>SUM(F106+F107+F109+F111)</f>
        <v>0</v>
      </c>
      <c r="G105" s="75">
        <f>SUM(I105+H105)</f>
        <v>4966.3999999999996</v>
      </c>
      <c r="H105" s="72">
        <v>4966.3999999999996</v>
      </c>
      <c r="I105" s="72">
        <f>SUM(I106+I107+I109+I111)</f>
        <v>0</v>
      </c>
      <c r="J105" s="88">
        <f>SUM(J106+J107+J109+J111)</f>
        <v>15215.4</v>
      </c>
      <c r="K105" s="72">
        <f>SUM(K106+K107+K109+K111)</f>
        <v>15215.4</v>
      </c>
      <c r="L105" s="72">
        <f t="shared" ref="L105:AB105" si="27">SUM(L106+L107+L109+L111)</f>
        <v>0</v>
      </c>
      <c r="M105" s="72">
        <f t="shared" si="27"/>
        <v>0</v>
      </c>
      <c r="N105" s="72">
        <f t="shared" si="27"/>
        <v>0</v>
      </c>
      <c r="O105" s="72">
        <f t="shared" si="27"/>
        <v>0</v>
      </c>
      <c r="P105" s="72">
        <f t="shared" si="27"/>
        <v>0</v>
      </c>
      <c r="Q105" s="72">
        <f t="shared" si="27"/>
        <v>0</v>
      </c>
      <c r="R105" s="72">
        <f t="shared" si="27"/>
        <v>0</v>
      </c>
      <c r="S105" s="72">
        <f t="shared" si="27"/>
        <v>0</v>
      </c>
      <c r="T105" s="72">
        <f t="shared" si="27"/>
        <v>0</v>
      </c>
      <c r="U105" s="72">
        <f t="shared" si="27"/>
        <v>0</v>
      </c>
      <c r="V105" s="72">
        <f t="shared" si="27"/>
        <v>0</v>
      </c>
      <c r="W105" s="72">
        <f t="shared" si="27"/>
        <v>0</v>
      </c>
      <c r="X105" s="72">
        <f t="shared" si="27"/>
        <v>0</v>
      </c>
      <c r="Y105" s="72">
        <f t="shared" si="27"/>
        <v>0</v>
      </c>
      <c r="Z105" s="75">
        <f t="shared" si="21"/>
        <v>12000</v>
      </c>
      <c r="AA105" s="72">
        <v>12000</v>
      </c>
      <c r="AB105" s="72">
        <f t="shared" si="27"/>
        <v>0</v>
      </c>
    </row>
    <row r="106" spans="1:28" hidden="1" outlineLevel="1" x14ac:dyDescent="0.2">
      <c r="A106" s="14" t="s">
        <v>197</v>
      </c>
      <c r="B106" s="20" t="s">
        <v>137</v>
      </c>
      <c r="C106" s="15" t="s">
        <v>196</v>
      </c>
      <c r="D106" s="72">
        <v>3668.7</v>
      </c>
      <c r="E106" s="73">
        <v>6081.9</v>
      </c>
      <c r="F106" s="74"/>
      <c r="G106" s="75">
        <f t="shared" ref="G106:G116" si="28">SUM(I106+H106)</f>
        <v>0</v>
      </c>
      <c r="H106" s="74"/>
      <c r="I106" s="74"/>
      <c r="J106" s="75">
        <f t="shared" si="20"/>
        <v>15215.4</v>
      </c>
      <c r="K106" s="74">
        <v>15215.4</v>
      </c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5">
        <f t="shared" si="21"/>
        <v>0</v>
      </c>
      <c r="AA106" s="74"/>
      <c r="AB106" s="74"/>
    </row>
    <row r="107" spans="1:28" hidden="1" outlineLevel="1" x14ac:dyDescent="0.2">
      <c r="A107" s="14" t="s">
        <v>198</v>
      </c>
      <c r="B107" s="20" t="s">
        <v>137</v>
      </c>
      <c r="C107" s="15" t="s">
        <v>196</v>
      </c>
      <c r="D107" s="72">
        <v>21</v>
      </c>
      <c r="E107" s="73">
        <v>73.7</v>
      </c>
      <c r="F107" s="74"/>
      <c r="G107" s="75">
        <f t="shared" si="28"/>
        <v>0</v>
      </c>
      <c r="H107" s="74"/>
      <c r="I107" s="74"/>
      <c r="J107" s="75">
        <f t="shared" si="20"/>
        <v>0</v>
      </c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5">
        <f t="shared" si="21"/>
        <v>0</v>
      </c>
      <c r="AA107" s="74"/>
      <c r="AB107" s="74"/>
    </row>
    <row r="108" spans="1:28" hidden="1" outlineLevel="1" x14ac:dyDescent="0.2">
      <c r="A108" s="14" t="s">
        <v>103</v>
      </c>
      <c r="B108" s="20" t="s">
        <v>137</v>
      </c>
      <c r="C108" s="15" t="s">
        <v>196</v>
      </c>
      <c r="D108" s="72"/>
      <c r="E108" s="73">
        <v>73.7</v>
      </c>
      <c r="F108" s="74"/>
      <c r="G108" s="75"/>
      <c r="H108" s="74"/>
      <c r="I108" s="74"/>
      <c r="J108" s="75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5">
        <f t="shared" si="21"/>
        <v>0</v>
      </c>
      <c r="AA108" s="74"/>
      <c r="AB108" s="74"/>
    </row>
    <row r="109" spans="1:28" hidden="1" outlineLevel="1" x14ac:dyDescent="0.2">
      <c r="A109" s="40" t="s">
        <v>20</v>
      </c>
      <c r="B109" s="20" t="s">
        <v>137</v>
      </c>
      <c r="C109" s="15" t="s">
        <v>196</v>
      </c>
      <c r="D109" s="72">
        <v>392.6</v>
      </c>
      <c r="E109" s="73"/>
      <c r="F109" s="74"/>
      <c r="G109" s="75">
        <f t="shared" si="28"/>
        <v>0</v>
      </c>
      <c r="H109" s="74"/>
      <c r="I109" s="74"/>
      <c r="J109" s="75">
        <f t="shared" si="20"/>
        <v>0</v>
      </c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5">
        <f t="shared" si="21"/>
        <v>0</v>
      </c>
      <c r="AA109" s="74"/>
      <c r="AB109" s="74"/>
    </row>
    <row r="110" spans="1:28" hidden="1" outlineLevel="1" x14ac:dyDescent="0.2">
      <c r="A110" s="40" t="s">
        <v>19</v>
      </c>
      <c r="B110" s="20" t="s">
        <v>137</v>
      </c>
      <c r="C110" s="15" t="s">
        <v>196</v>
      </c>
      <c r="D110" s="72">
        <v>286.60000000000002</v>
      </c>
      <c r="E110" s="73"/>
      <c r="F110" s="74"/>
      <c r="G110" s="75">
        <f t="shared" si="28"/>
        <v>0</v>
      </c>
      <c r="H110" s="74"/>
      <c r="I110" s="74"/>
      <c r="J110" s="75">
        <f t="shared" si="20"/>
        <v>0</v>
      </c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5">
        <f t="shared" si="21"/>
        <v>0</v>
      </c>
      <c r="AA110" s="74"/>
      <c r="AB110" s="74"/>
    </row>
    <row r="111" spans="1:28" hidden="1" outlineLevel="1" x14ac:dyDescent="0.2">
      <c r="A111" s="14" t="s">
        <v>199</v>
      </c>
      <c r="B111" s="20" t="s">
        <v>137</v>
      </c>
      <c r="C111" s="15" t="s">
        <v>196</v>
      </c>
      <c r="D111" s="72">
        <v>1074.0999999999999</v>
      </c>
      <c r="E111" s="73">
        <v>2791.3</v>
      </c>
      <c r="F111" s="74"/>
      <c r="G111" s="75">
        <f t="shared" si="28"/>
        <v>0</v>
      </c>
      <c r="H111" s="74"/>
      <c r="I111" s="74"/>
      <c r="J111" s="75">
        <f t="shared" si="20"/>
        <v>0</v>
      </c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5">
        <f t="shared" si="21"/>
        <v>0</v>
      </c>
      <c r="AA111" s="74"/>
      <c r="AB111" s="74"/>
    </row>
    <row r="112" spans="1:28" s="48" customFormat="1" hidden="1" collapsed="1" x14ac:dyDescent="0.2">
      <c r="A112" s="41" t="s">
        <v>83</v>
      </c>
      <c r="B112" s="46" t="s">
        <v>137</v>
      </c>
      <c r="C112" s="47" t="s">
        <v>196</v>
      </c>
      <c r="D112" s="80"/>
      <c r="E112" s="89"/>
      <c r="F112" s="90"/>
      <c r="G112" s="75">
        <f t="shared" si="28"/>
        <v>0</v>
      </c>
      <c r="H112" s="90"/>
      <c r="I112" s="90"/>
      <c r="J112" s="82">
        <f t="shared" si="20"/>
        <v>352</v>
      </c>
      <c r="K112" s="90">
        <f>L112+M112+N112+O112+R112</f>
        <v>352</v>
      </c>
      <c r="L112" s="90">
        <v>262</v>
      </c>
      <c r="M112" s="90">
        <v>10</v>
      </c>
      <c r="N112" s="90"/>
      <c r="O112" s="90"/>
      <c r="P112" s="90"/>
      <c r="Q112" s="90"/>
      <c r="R112" s="90">
        <v>80</v>
      </c>
      <c r="S112" s="90"/>
      <c r="T112" s="90"/>
      <c r="U112" s="90"/>
      <c r="V112" s="90"/>
      <c r="W112" s="90"/>
      <c r="X112" s="90"/>
      <c r="Y112" s="90"/>
      <c r="Z112" s="75">
        <f t="shared" si="21"/>
        <v>152</v>
      </c>
      <c r="AA112" s="90">
        <v>152</v>
      </c>
      <c r="AB112" s="90"/>
    </row>
    <row r="113" spans="1:28" hidden="1" x14ac:dyDescent="0.2">
      <c r="A113" s="66" t="s">
        <v>68</v>
      </c>
      <c r="B113" s="20" t="s">
        <v>137</v>
      </c>
      <c r="C113" s="15" t="s">
        <v>196</v>
      </c>
      <c r="D113" s="72"/>
      <c r="E113" s="73">
        <v>890</v>
      </c>
      <c r="F113" s="74"/>
      <c r="G113" s="75">
        <f t="shared" si="28"/>
        <v>1648</v>
      </c>
      <c r="H113" s="73">
        <v>1648</v>
      </c>
      <c r="I113" s="74"/>
      <c r="J113" s="75">
        <f t="shared" si="20"/>
        <v>1648</v>
      </c>
      <c r="K113" s="74">
        <v>1648</v>
      </c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5">
        <f t="shared" si="21"/>
        <v>890</v>
      </c>
      <c r="AA113" s="73">
        <v>890</v>
      </c>
      <c r="AB113" s="74"/>
    </row>
    <row r="114" spans="1:28" hidden="1" x14ac:dyDescent="0.2">
      <c r="A114" s="66" t="s">
        <v>69</v>
      </c>
      <c r="B114" s="20" t="s">
        <v>137</v>
      </c>
      <c r="C114" s="15" t="s">
        <v>196</v>
      </c>
      <c r="D114" s="72"/>
      <c r="E114" s="73">
        <v>48</v>
      </c>
      <c r="F114" s="74"/>
      <c r="G114" s="75">
        <f t="shared" si="28"/>
        <v>168</v>
      </c>
      <c r="H114" s="73">
        <v>168</v>
      </c>
      <c r="I114" s="74"/>
      <c r="J114" s="75">
        <f t="shared" si="20"/>
        <v>48</v>
      </c>
      <c r="K114" s="74">
        <v>48</v>
      </c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5">
        <f t="shared" si="21"/>
        <v>48</v>
      </c>
      <c r="AA114" s="73">
        <v>48</v>
      </c>
      <c r="AB114" s="74"/>
    </row>
    <row r="115" spans="1:28" hidden="1" x14ac:dyDescent="0.2">
      <c r="A115" s="66" t="s">
        <v>70</v>
      </c>
      <c r="B115" s="20" t="s">
        <v>137</v>
      </c>
      <c r="C115" s="15" t="s">
        <v>196</v>
      </c>
      <c r="D115" s="72"/>
      <c r="E115" s="73">
        <v>936.1</v>
      </c>
      <c r="F115" s="74"/>
      <c r="G115" s="75">
        <f t="shared" si="28"/>
        <v>2005</v>
      </c>
      <c r="H115" s="73">
        <v>2005</v>
      </c>
      <c r="I115" s="74"/>
      <c r="J115" s="75">
        <f t="shared" si="20"/>
        <v>2005</v>
      </c>
      <c r="K115" s="74">
        <v>2005</v>
      </c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5">
        <f t="shared" si="21"/>
        <v>1005</v>
      </c>
      <c r="AA115" s="73">
        <v>1005</v>
      </c>
      <c r="AB115" s="74"/>
    </row>
    <row r="116" spans="1:28" hidden="1" x14ac:dyDescent="0.2">
      <c r="A116" s="66" t="s">
        <v>71</v>
      </c>
      <c r="B116" s="20" t="s">
        <v>137</v>
      </c>
      <c r="C116" s="15" t="s">
        <v>196</v>
      </c>
      <c r="D116" s="72"/>
      <c r="E116" s="73">
        <v>345</v>
      </c>
      <c r="F116" s="74"/>
      <c r="G116" s="75">
        <f t="shared" si="28"/>
        <v>659</v>
      </c>
      <c r="H116" s="73">
        <v>659</v>
      </c>
      <c r="I116" s="74"/>
      <c r="J116" s="75">
        <f t="shared" si="20"/>
        <v>751</v>
      </c>
      <c r="K116" s="74">
        <v>751</v>
      </c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5">
        <f t="shared" si="21"/>
        <v>300</v>
      </c>
      <c r="AA116" s="73">
        <v>300</v>
      </c>
      <c r="AB116" s="74"/>
    </row>
    <row r="117" spans="1:28" s="18" customFormat="1" ht="17.25" hidden="1" customHeight="1" x14ac:dyDescent="0.2">
      <c r="A117" s="16" t="s">
        <v>200</v>
      </c>
      <c r="B117" s="24" t="s">
        <v>137</v>
      </c>
      <c r="C117" s="17" t="s">
        <v>201</v>
      </c>
      <c r="D117" s="70">
        <f>SUM(D118+D119+D120+D121+D122+D123+D124)</f>
        <v>34542.600000000006</v>
      </c>
      <c r="E117" s="70">
        <f>SUM(E118+E119+E120+E121+E122+E123)</f>
        <v>29777</v>
      </c>
      <c r="F117" s="70">
        <f>SUM(F118+F119+F120+F121+F122+F123)</f>
        <v>0</v>
      </c>
      <c r="G117" s="71">
        <f>SUM(G118+G119+G120+G121+G122+G123)</f>
        <v>25255.9</v>
      </c>
      <c r="H117" s="70">
        <f>SUM(H118+H119+H120+H121+H122+H123)</f>
        <v>25255.9</v>
      </c>
      <c r="I117" s="70">
        <f>SUM(I118+I119+I120+I121+I122+I123)</f>
        <v>0</v>
      </c>
      <c r="J117" s="71">
        <f>SUM(J118+J119+J120+J121+J122+J123+J124+J125)</f>
        <v>53409.1</v>
      </c>
      <c r="K117" s="70">
        <f>SUM(K118+K119+K120+K121+K122+K123+K124+K125)</f>
        <v>50080.2</v>
      </c>
      <c r="L117" s="70"/>
      <c r="M117" s="70"/>
      <c r="N117" s="70"/>
      <c r="O117" s="70"/>
      <c r="P117" s="70"/>
      <c r="Q117" s="70"/>
      <c r="R117" s="70"/>
      <c r="S117" s="70"/>
      <c r="T117" s="70">
        <f>SUM(T118+T119+T120+T121+T122+T123+T124+T125)</f>
        <v>3328.9</v>
      </c>
      <c r="U117" s="70">
        <f t="shared" ref="U117:AB117" si="29">SUM(U118+U119+U120+U121+U122+U123+U124+U125)</f>
        <v>0</v>
      </c>
      <c r="V117" s="70">
        <f t="shared" si="29"/>
        <v>0</v>
      </c>
      <c r="W117" s="70">
        <f t="shared" si="29"/>
        <v>0</v>
      </c>
      <c r="X117" s="70">
        <f t="shared" si="29"/>
        <v>0</v>
      </c>
      <c r="Y117" s="70">
        <f t="shared" si="29"/>
        <v>0</v>
      </c>
      <c r="Z117" s="75">
        <f t="shared" si="21"/>
        <v>37260.1</v>
      </c>
      <c r="AA117" s="70">
        <f t="shared" si="29"/>
        <v>33931.199999999997</v>
      </c>
      <c r="AB117" s="70">
        <f t="shared" si="29"/>
        <v>3328.9</v>
      </c>
    </row>
    <row r="118" spans="1:28" hidden="1" x14ac:dyDescent="0.2">
      <c r="A118" s="14" t="s">
        <v>346</v>
      </c>
      <c r="B118" s="20" t="s">
        <v>137</v>
      </c>
      <c r="C118" s="15" t="s">
        <v>201</v>
      </c>
      <c r="D118" s="72">
        <v>19582.400000000001</v>
      </c>
      <c r="E118" s="73">
        <v>22173.4</v>
      </c>
      <c r="F118" s="74"/>
      <c r="G118" s="75">
        <f t="shared" si="19"/>
        <v>23255.9</v>
      </c>
      <c r="H118" s="74">
        <v>23255.9</v>
      </c>
      <c r="I118" s="74"/>
      <c r="J118" s="75">
        <f t="shared" si="20"/>
        <v>34764.5</v>
      </c>
      <c r="K118" s="74">
        <v>34764.5</v>
      </c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5">
        <f t="shared" si="21"/>
        <v>29764.5</v>
      </c>
      <c r="AA118" s="74">
        <v>29764.5</v>
      </c>
      <c r="AB118" s="74"/>
    </row>
    <row r="119" spans="1:28" ht="24.75" hidden="1" customHeight="1" x14ac:dyDescent="0.2">
      <c r="A119" s="14" t="s">
        <v>347</v>
      </c>
      <c r="B119" s="20" t="s">
        <v>137</v>
      </c>
      <c r="C119" s="15" t="s">
        <v>201</v>
      </c>
      <c r="D119" s="72">
        <v>700</v>
      </c>
      <c r="E119" s="73">
        <v>3175.5</v>
      </c>
      <c r="F119" s="74"/>
      <c r="G119" s="75">
        <f t="shared" si="19"/>
        <v>0</v>
      </c>
      <c r="H119" s="74"/>
      <c r="I119" s="74"/>
      <c r="J119" s="75">
        <f t="shared" si="20"/>
        <v>0</v>
      </c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5">
        <f t="shared" si="21"/>
        <v>0</v>
      </c>
      <c r="AA119" s="74"/>
      <c r="AB119" s="74"/>
    </row>
    <row r="120" spans="1:28" ht="27" hidden="1" customHeight="1" x14ac:dyDescent="0.2">
      <c r="A120" s="14" t="s">
        <v>348</v>
      </c>
      <c r="B120" s="20" t="s">
        <v>137</v>
      </c>
      <c r="C120" s="15" t="s">
        <v>201</v>
      </c>
      <c r="D120" s="72">
        <v>6389.7</v>
      </c>
      <c r="E120" s="73">
        <v>1100</v>
      </c>
      <c r="F120" s="74"/>
      <c r="G120" s="75">
        <f t="shared" si="19"/>
        <v>1000</v>
      </c>
      <c r="H120" s="74">
        <v>1000</v>
      </c>
      <c r="I120" s="74"/>
      <c r="J120" s="75">
        <f t="shared" si="20"/>
        <v>9549</v>
      </c>
      <c r="K120" s="74">
        <v>9549</v>
      </c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5">
        <f t="shared" si="21"/>
        <v>1100</v>
      </c>
      <c r="AA120" s="74">
        <v>1100</v>
      </c>
      <c r="AB120" s="74"/>
    </row>
    <row r="121" spans="1:28" ht="16.5" hidden="1" customHeight="1" x14ac:dyDescent="0.2">
      <c r="A121" s="14" t="s">
        <v>349</v>
      </c>
      <c r="B121" s="20" t="s">
        <v>137</v>
      </c>
      <c r="C121" s="15" t="s">
        <v>201</v>
      </c>
      <c r="D121" s="72">
        <v>7217.5</v>
      </c>
      <c r="E121" s="73"/>
      <c r="F121" s="74"/>
      <c r="G121" s="75">
        <f t="shared" si="19"/>
        <v>0</v>
      </c>
      <c r="H121" s="74"/>
      <c r="I121" s="74"/>
      <c r="J121" s="75">
        <f t="shared" si="20"/>
        <v>0</v>
      </c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5">
        <f t="shared" si="21"/>
        <v>0</v>
      </c>
      <c r="AA121" s="74"/>
      <c r="AB121" s="74"/>
    </row>
    <row r="122" spans="1:28" ht="56.25" hidden="1" customHeight="1" x14ac:dyDescent="0.2">
      <c r="A122" s="14" t="s">
        <v>350</v>
      </c>
      <c r="B122" s="20" t="s">
        <v>137</v>
      </c>
      <c r="C122" s="15" t="s">
        <v>201</v>
      </c>
      <c r="D122" s="72"/>
      <c r="E122" s="73">
        <v>3328.1</v>
      </c>
      <c r="F122" s="74"/>
      <c r="G122" s="75">
        <f t="shared" si="19"/>
        <v>1000</v>
      </c>
      <c r="H122" s="74">
        <v>1000</v>
      </c>
      <c r="I122" s="74"/>
      <c r="J122" s="75">
        <f t="shared" si="20"/>
        <v>1000</v>
      </c>
      <c r="K122" s="74">
        <v>1000</v>
      </c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5">
        <f t="shared" si="21"/>
        <v>300</v>
      </c>
      <c r="AA122" s="74">
        <v>300</v>
      </c>
      <c r="AB122" s="74"/>
    </row>
    <row r="123" spans="1:28" ht="42" hidden="1" customHeight="1" x14ac:dyDescent="0.2">
      <c r="A123" s="14" t="s">
        <v>12</v>
      </c>
      <c r="B123" s="42" t="s">
        <v>137</v>
      </c>
      <c r="C123" s="43" t="s">
        <v>201</v>
      </c>
      <c r="D123" s="72"/>
      <c r="E123" s="73"/>
      <c r="F123" s="74"/>
      <c r="G123" s="75">
        <f t="shared" si="19"/>
        <v>0</v>
      </c>
      <c r="H123" s="74"/>
      <c r="I123" s="74"/>
      <c r="J123" s="75">
        <f t="shared" si="20"/>
        <v>4766.7</v>
      </c>
      <c r="K123" s="117">
        <v>4766.7</v>
      </c>
      <c r="L123" s="117"/>
      <c r="M123" s="117"/>
      <c r="N123" s="117"/>
      <c r="O123" s="117"/>
      <c r="P123" s="117"/>
      <c r="Q123" s="117"/>
      <c r="R123" s="117"/>
      <c r="S123" s="117"/>
      <c r="T123" s="117"/>
      <c r="U123" s="116"/>
      <c r="V123" s="116"/>
      <c r="W123" s="116"/>
      <c r="X123" s="116"/>
      <c r="Y123" s="116"/>
      <c r="Z123" s="75">
        <f t="shared" si="21"/>
        <v>2766.7</v>
      </c>
      <c r="AA123" s="74">
        <v>2766.7</v>
      </c>
      <c r="AB123" s="74"/>
    </row>
    <row r="124" spans="1:28" ht="39" hidden="1" customHeight="1" x14ac:dyDescent="0.2">
      <c r="A124" s="40" t="s">
        <v>42</v>
      </c>
      <c r="B124" s="42" t="s">
        <v>137</v>
      </c>
      <c r="C124" s="43" t="s">
        <v>201</v>
      </c>
      <c r="D124" s="72">
        <v>653</v>
      </c>
      <c r="E124" s="73"/>
      <c r="F124" s="74"/>
      <c r="G124" s="75"/>
      <c r="H124" s="74"/>
      <c r="I124" s="74"/>
      <c r="J124" s="75">
        <f t="shared" si="20"/>
        <v>0</v>
      </c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5">
        <f t="shared" si="21"/>
        <v>0</v>
      </c>
      <c r="AA124" s="74"/>
      <c r="AB124" s="74"/>
    </row>
    <row r="125" spans="1:28" ht="28.5" hidden="1" customHeight="1" x14ac:dyDescent="0.2">
      <c r="A125" s="40" t="s">
        <v>99</v>
      </c>
      <c r="B125" s="42" t="s">
        <v>137</v>
      </c>
      <c r="C125" s="43" t="s">
        <v>201</v>
      </c>
      <c r="D125" s="72"/>
      <c r="E125" s="73"/>
      <c r="F125" s="74"/>
      <c r="G125" s="75"/>
      <c r="H125" s="74"/>
      <c r="I125" s="74"/>
      <c r="J125" s="75">
        <f t="shared" si="20"/>
        <v>3328.9</v>
      </c>
      <c r="K125" s="74"/>
      <c r="L125" s="74"/>
      <c r="M125" s="74"/>
      <c r="N125" s="74"/>
      <c r="O125" s="74"/>
      <c r="P125" s="74"/>
      <c r="Q125" s="74"/>
      <c r="R125" s="74"/>
      <c r="S125" s="74"/>
      <c r="T125" s="74">
        <v>3328.9</v>
      </c>
      <c r="U125" s="74"/>
      <c r="V125" s="74"/>
      <c r="W125" s="74"/>
      <c r="X125" s="74"/>
      <c r="Y125" s="74"/>
      <c r="Z125" s="75">
        <f t="shared" si="21"/>
        <v>3328.9</v>
      </c>
      <c r="AA125" s="74"/>
      <c r="AB125" s="74">
        <v>3328.9</v>
      </c>
    </row>
    <row r="126" spans="1:28" s="130" customFormat="1" ht="17.25" hidden="1" customHeight="1" x14ac:dyDescent="0.2">
      <c r="A126" s="136" t="s">
        <v>202</v>
      </c>
      <c r="B126" s="128" t="s">
        <v>139</v>
      </c>
      <c r="C126" s="128" t="s">
        <v>131</v>
      </c>
      <c r="D126" s="129">
        <f t="shared" ref="D126:AB126" si="30">SUM(D127+D147+D159)</f>
        <v>386049.2</v>
      </c>
      <c r="E126" s="129">
        <f t="shared" si="30"/>
        <v>460013.30000000005</v>
      </c>
      <c r="F126" s="129">
        <f t="shared" si="30"/>
        <v>0</v>
      </c>
      <c r="G126" s="129">
        <f t="shared" si="30"/>
        <v>90825.5</v>
      </c>
      <c r="H126" s="129">
        <f t="shared" si="30"/>
        <v>75920</v>
      </c>
      <c r="I126" s="129">
        <f t="shared" si="30"/>
        <v>14905.5</v>
      </c>
      <c r="J126" s="129">
        <f t="shared" si="30"/>
        <v>361476.6</v>
      </c>
      <c r="K126" s="129">
        <f t="shared" si="30"/>
        <v>339759.9</v>
      </c>
      <c r="L126" s="129">
        <f t="shared" si="30"/>
        <v>0</v>
      </c>
      <c r="M126" s="129">
        <f t="shared" si="30"/>
        <v>0</v>
      </c>
      <c r="N126" s="129">
        <f t="shared" si="30"/>
        <v>0</v>
      </c>
      <c r="O126" s="129">
        <f t="shared" si="30"/>
        <v>0</v>
      </c>
      <c r="P126" s="129">
        <f t="shared" si="30"/>
        <v>0</v>
      </c>
      <c r="Q126" s="129">
        <f t="shared" si="30"/>
        <v>0</v>
      </c>
      <c r="R126" s="129">
        <f t="shared" si="30"/>
        <v>0</v>
      </c>
      <c r="S126" s="129">
        <f t="shared" si="30"/>
        <v>0</v>
      </c>
      <c r="T126" s="129">
        <f t="shared" si="30"/>
        <v>21716.7</v>
      </c>
      <c r="U126" s="129"/>
      <c r="V126" s="129"/>
      <c r="W126" s="129"/>
      <c r="X126" s="129"/>
      <c r="Y126" s="129"/>
      <c r="Z126" s="75">
        <f t="shared" si="21"/>
        <v>110252.7</v>
      </c>
      <c r="AA126" s="129">
        <f t="shared" si="30"/>
        <v>88536</v>
      </c>
      <c r="AB126" s="129">
        <f t="shared" si="30"/>
        <v>21716.7</v>
      </c>
    </row>
    <row r="127" spans="1:28" s="18" customFormat="1" ht="16.5" hidden="1" customHeight="1" x14ac:dyDescent="0.2">
      <c r="A127" s="25" t="s">
        <v>203</v>
      </c>
      <c r="B127" s="17" t="s">
        <v>139</v>
      </c>
      <c r="C127" s="17" t="s">
        <v>130</v>
      </c>
      <c r="D127" s="70">
        <f>SUM(D128+D129+D132+D133+D138+D139+D140+D144)</f>
        <v>215565</v>
      </c>
      <c r="E127" s="70">
        <f>SUM(E128+E129+E132+E133+E134+E135+E136+E137+E138+E139+E140)</f>
        <v>223336.5</v>
      </c>
      <c r="F127" s="70">
        <f t="shared" ref="F127:T127" si="31">SUM(F128+F129+F132+F133+F138+F139+F140)</f>
        <v>0</v>
      </c>
      <c r="G127" s="71">
        <f t="shared" si="31"/>
        <v>18330.900000000001</v>
      </c>
      <c r="H127" s="70">
        <f t="shared" si="31"/>
        <v>10772</v>
      </c>
      <c r="I127" s="70">
        <f t="shared" si="31"/>
        <v>7558.9</v>
      </c>
      <c r="J127" s="71">
        <f t="shared" si="31"/>
        <v>26000</v>
      </c>
      <c r="K127" s="70">
        <f t="shared" si="31"/>
        <v>26000</v>
      </c>
      <c r="L127" s="70">
        <f t="shared" si="31"/>
        <v>0</v>
      </c>
      <c r="M127" s="70">
        <f t="shared" si="31"/>
        <v>0</v>
      </c>
      <c r="N127" s="70">
        <f t="shared" si="31"/>
        <v>0</v>
      </c>
      <c r="O127" s="70">
        <f t="shared" si="31"/>
        <v>0</v>
      </c>
      <c r="P127" s="70">
        <f t="shared" si="31"/>
        <v>0</v>
      </c>
      <c r="Q127" s="70">
        <f t="shared" si="31"/>
        <v>0</v>
      </c>
      <c r="R127" s="70">
        <f t="shared" si="31"/>
        <v>0</v>
      </c>
      <c r="S127" s="70">
        <f t="shared" si="31"/>
        <v>0</v>
      </c>
      <c r="T127" s="70">
        <f t="shared" si="31"/>
        <v>0</v>
      </c>
      <c r="U127" s="70"/>
      <c r="V127" s="70"/>
      <c r="W127" s="70"/>
      <c r="X127" s="70"/>
      <c r="Y127" s="70"/>
      <c r="Z127" s="75">
        <f t="shared" si="21"/>
        <v>5772</v>
      </c>
      <c r="AA127" s="70">
        <f>SUM(AA128+AA129+AA132+AA133+AA138+AA139+AA140)</f>
        <v>5772</v>
      </c>
      <c r="AB127" s="70">
        <f>SUM(AB128+AB129+AB132+AB133+AB138+AB139+AB140)</f>
        <v>0</v>
      </c>
    </row>
    <row r="128" spans="1:28" hidden="1" x14ac:dyDescent="0.2">
      <c r="A128" s="14" t="s">
        <v>351</v>
      </c>
      <c r="B128" s="20" t="s">
        <v>139</v>
      </c>
      <c r="C128" s="15" t="s">
        <v>130</v>
      </c>
      <c r="D128" s="72">
        <v>3548.9</v>
      </c>
      <c r="E128" s="73">
        <v>5090.1000000000004</v>
      </c>
      <c r="F128" s="74"/>
      <c r="G128" s="75">
        <f>SUM(I128+H128)</f>
        <v>5772</v>
      </c>
      <c r="H128" s="74">
        <v>5772</v>
      </c>
      <c r="I128" s="74"/>
      <c r="J128" s="75">
        <f t="shared" ref="J128:J167" si="32">SUM(K128+T128)</f>
        <v>20000</v>
      </c>
      <c r="K128" s="74">
        <v>20000</v>
      </c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5">
        <f t="shared" si="21"/>
        <v>5772</v>
      </c>
      <c r="AA128" s="74">
        <v>5772</v>
      </c>
      <c r="AB128" s="74"/>
    </row>
    <row r="129" spans="1:28" s="48" customFormat="1" ht="14.25" hidden="1" customHeight="1" x14ac:dyDescent="0.2">
      <c r="A129" s="41" t="s">
        <v>204</v>
      </c>
      <c r="B129" s="46" t="s">
        <v>139</v>
      </c>
      <c r="C129" s="47" t="s">
        <v>130</v>
      </c>
      <c r="D129" s="80">
        <f>SUM(D130+D131)</f>
        <v>0</v>
      </c>
      <c r="E129" s="80">
        <v>33566.9</v>
      </c>
      <c r="F129" s="80">
        <f t="shared" ref="F129:T129" si="33">SUM(F130+F131)</f>
        <v>0</v>
      </c>
      <c r="G129" s="81">
        <f t="shared" si="33"/>
        <v>12558.9</v>
      </c>
      <c r="H129" s="80">
        <f>SUM(H130+H131)</f>
        <v>5000</v>
      </c>
      <c r="I129" s="80">
        <f t="shared" si="33"/>
        <v>7558.9</v>
      </c>
      <c r="J129" s="81">
        <f t="shared" si="33"/>
        <v>6000</v>
      </c>
      <c r="K129" s="80">
        <f t="shared" si="33"/>
        <v>6000</v>
      </c>
      <c r="L129" s="80">
        <f t="shared" si="33"/>
        <v>0</v>
      </c>
      <c r="M129" s="80">
        <f t="shared" si="33"/>
        <v>0</v>
      </c>
      <c r="N129" s="80">
        <f t="shared" si="33"/>
        <v>0</v>
      </c>
      <c r="O129" s="80">
        <f t="shared" si="33"/>
        <v>0</v>
      </c>
      <c r="P129" s="80">
        <f t="shared" si="33"/>
        <v>0</v>
      </c>
      <c r="Q129" s="80">
        <f t="shared" si="33"/>
        <v>0</v>
      </c>
      <c r="R129" s="80">
        <f t="shared" si="33"/>
        <v>0</v>
      </c>
      <c r="S129" s="80">
        <f t="shared" si="33"/>
        <v>0</v>
      </c>
      <c r="T129" s="80">
        <f t="shared" si="33"/>
        <v>0</v>
      </c>
      <c r="U129" s="80"/>
      <c r="V129" s="80"/>
      <c r="W129" s="80"/>
      <c r="X129" s="80"/>
      <c r="Y129" s="80"/>
      <c r="Z129" s="75">
        <f t="shared" si="21"/>
        <v>0</v>
      </c>
      <c r="AA129" s="80">
        <f>SUM(AA130+AA131)</f>
        <v>0</v>
      </c>
      <c r="AB129" s="80">
        <f>SUM(AB130+AB131)</f>
        <v>0</v>
      </c>
    </row>
    <row r="130" spans="1:28" hidden="1" x14ac:dyDescent="0.2">
      <c r="A130" s="14" t="s">
        <v>197</v>
      </c>
      <c r="B130" s="20" t="s">
        <v>139</v>
      </c>
      <c r="C130" s="15" t="s">
        <v>130</v>
      </c>
      <c r="D130" s="72"/>
      <c r="E130" s="73">
        <v>13083.2</v>
      </c>
      <c r="F130" s="74"/>
      <c r="G130" s="75">
        <f t="shared" ref="G130:G167" si="34">SUM(I130+H130)</f>
        <v>12558.9</v>
      </c>
      <c r="H130" s="74">
        <v>5000</v>
      </c>
      <c r="I130" s="74">
        <v>7558.9</v>
      </c>
      <c r="J130" s="75">
        <f t="shared" si="32"/>
        <v>6000</v>
      </c>
      <c r="K130" s="74">
        <v>6000</v>
      </c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5">
        <f t="shared" si="21"/>
        <v>0</v>
      </c>
      <c r="AA130" s="74"/>
      <c r="AB130" s="74"/>
    </row>
    <row r="131" spans="1:28" hidden="1" x14ac:dyDescent="0.2">
      <c r="A131" s="14" t="s">
        <v>352</v>
      </c>
      <c r="B131" s="20" t="s">
        <v>139</v>
      </c>
      <c r="C131" s="15" t="s">
        <v>130</v>
      </c>
      <c r="D131" s="72"/>
      <c r="E131" s="73">
        <v>20483.7</v>
      </c>
      <c r="F131" s="74"/>
      <c r="G131" s="75">
        <f t="shared" si="34"/>
        <v>0</v>
      </c>
      <c r="H131" s="74"/>
      <c r="I131" s="74"/>
      <c r="J131" s="75">
        <f t="shared" si="32"/>
        <v>0</v>
      </c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5">
        <f t="shared" si="21"/>
        <v>0</v>
      </c>
      <c r="AA131" s="74"/>
      <c r="AB131" s="74"/>
    </row>
    <row r="132" spans="1:28" ht="28.5" hidden="1" customHeight="1" x14ac:dyDescent="0.2">
      <c r="A132" s="26" t="s">
        <v>353</v>
      </c>
      <c r="B132" s="20" t="s">
        <v>139</v>
      </c>
      <c r="C132" s="15" t="s">
        <v>130</v>
      </c>
      <c r="D132" s="72">
        <v>37134.400000000001</v>
      </c>
      <c r="E132" s="73">
        <v>72789.5</v>
      </c>
      <c r="F132" s="74"/>
      <c r="G132" s="75">
        <f t="shared" si="34"/>
        <v>0</v>
      </c>
      <c r="H132" s="74"/>
      <c r="I132" s="74"/>
      <c r="J132" s="75">
        <f t="shared" si="32"/>
        <v>0</v>
      </c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5">
        <f t="shared" si="21"/>
        <v>0</v>
      </c>
      <c r="AA132" s="74"/>
      <c r="AB132" s="74"/>
    </row>
    <row r="133" spans="1:28" ht="27" hidden="1" customHeight="1" x14ac:dyDescent="0.2">
      <c r="A133" s="26" t="s">
        <v>205</v>
      </c>
      <c r="B133" s="20" t="s">
        <v>139</v>
      </c>
      <c r="C133" s="15" t="s">
        <v>130</v>
      </c>
      <c r="D133" s="72">
        <v>16324.9</v>
      </c>
      <c r="E133" s="73">
        <v>27604</v>
      </c>
      <c r="F133" s="74"/>
      <c r="G133" s="75">
        <f t="shared" si="34"/>
        <v>0</v>
      </c>
      <c r="H133" s="74"/>
      <c r="I133" s="74"/>
      <c r="J133" s="75">
        <f t="shared" si="32"/>
        <v>0</v>
      </c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5">
        <f t="shared" si="21"/>
        <v>0</v>
      </c>
      <c r="AA133" s="74"/>
      <c r="AB133" s="74"/>
    </row>
    <row r="134" spans="1:28" ht="27" hidden="1" customHeight="1" x14ac:dyDescent="0.2">
      <c r="A134" s="26" t="s">
        <v>106</v>
      </c>
      <c r="B134" s="20" t="s">
        <v>139</v>
      </c>
      <c r="C134" s="15" t="s">
        <v>130</v>
      </c>
      <c r="D134" s="72"/>
      <c r="E134" s="73">
        <v>65</v>
      </c>
      <c r="F134" s="74"/>
      <c r="G134" s="75"/>
      <c r="H134" s="74"/>
      <c r="I134" s="74"/>
      <c r="J134" s="75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5">
        <f t="shared" si="21"/>
        <v>0</v>
      </c>
      <c r="AA134" s="74"/>
      <c r="AB134" s="74"/>
    </row>
    <row r="135" spans="1:28" ht="27" hidden="1" customHeight="1" x14ac:dyDescent="0.2">
      <c r="A135" s="26" t="s">
        <v>107</v>
      </c>
      <c r="B135" s="20" t="s">
        <v>139</v>
      </c>
      <c r="C135" s="15" t="s">
        <v>130</v>
      </c>
      <c r="D135" s="72"/>
      <c r="E135" s="73">
        <v>7933.6</v>
      </c>
      <c r="F135" s="74"/>
      <c r="G135" s="75"/>
      <c r="H135" s="74"/>
      <c r="I135" s="74"/>
      <c r="J135" s="75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5">
        <f t="shared" si="21"/>
        <v>0</v>
      </c>
      <c r="AA135" s="74"/>
      <c r="AB135" s="74"/>
    </row>
    <row r="136" spans="1:28" ht="27" hidden="1" customHeight="1" x14ac:dyDescent="0.2">
      <c r="A136" s="26" t="s">
        <v>108</v>
      </c>
      <c r="B136" s="20" t="s">
        <v>139</v>
      </c>
      <c r="C136" s="15" t="s">
        <v>130</v>
      </c>
      <c r="D136" s="72"/>
      <c r="E136" s="73">
        <v>58.1</v>
      </c>
      <c r="F136" s="74"/>
      <c r="G136" s="75"/>
      <c r="H136" s="74"/>
      <c r="I136" s="74"/>
      <c r="J136" s="75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5">
        <f t="shared" ref="Z136:Z199" si="35">SUM(AA136:AB136)</f>
        <v>0</v>
      </c>
      <c r="AA136" s="74"/>
      <c r="AB136" s="74"/>
    </row>
    <row r="137" spans="1:28" ht="27" hidden="1" customHeight="1" x14ac:dyDescent="0.2">
      <c r="A137" s="26" t="s">
        <v>109</v>
      </c>
      <c r="B137" s="20" t="s">
        <v>139</v>
      </c>
      <c r="C137" s="15" t="s">
        <v>130</v>
      </c>
      <c r="D137" s="72"/>
      <c r="E137" s="73">
        <v>2493.8000000000002</v>
      </c>
      <c r="F137" s="74"/>
      <c r="G137" s="75"/>
      <c r="H137" s="74"/>
      <c r="I137" s="74"/>
      <c r="J137" s="75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5">
        <f t="shared" si="35"/>
        <v>0</v>
      </c>
      <c r="AA137" s="74"/>
      <c r="AB137" s="74"/>
    </row>
    <row r="138" spans="1:28" ht="42" hidden="1" customHeight="1" x14ac:dyDescent="0.2">
      <c r="A138" s="14" t="s">
        <v>10</v>
      </c>
      <c r="B138" s="20" t="s">
        <v>139</v>
      </c>
      <c r="C138" s="15" t="s">
        <v>130</v>
      </c>
      <c r="D138" s="72"/>
      <c r="E138" s="73">
        <v>25556</v>
      </c>
      <c r="F138" s="74"/>
      <c r="G138" s="75">
        <f t="shared" si="34"/>
        <v>0</v>
      </c>
      <c r="H138" s="74"/>
      <c r="I138" s="74"/>
      <c r="J138" s="75">
        <f t="shared" si="32"/>
        <v>0</v>
      </c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5">
        <f t="shared" si="35"/>
        <v>0</v>
      </c>
      <c r="AA138" s="74"/>
      <c r="AB138" s="74"/>
    </row>
    <row r="139" spans="1:28" ht="25.5" hidden="1" x14ac:dyDescent="0.2">
      <c r="A139" s="14" t="s">
        <v>206</v>
      </c>
      <c r="B139" s="20" t="s">
        <v>139</v>
      </c>
      <c r="C139" s="15" t="s">
        <v>130</v>
      </c>
      <c r="D139" s="72">
        <v>9000</v>
      </c>
      <c r="E139" s="73">
        <v>25200</v>
      </c>
      <c r="F139" s="74"/>
      <c r="G139" s="75">
        <f t="shared" si="34"/>
        <v>0</v>
      </c>
      <c r="H139" s="74"/>
      <c r="I139" s="74"/>
      <c r="J139" s="75">
        <f t="shared" si="32"/>
        <v>0</v>
      </c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5">
        <f t="shared" si="35"/>
        <v>0</v>
      </c>
      <c r="AA139" s="74"/>
      <c r="AB139" s="74"/>
    </row>
    <row r="140" spans="1:28" ht="38.25" hidden="1" x14ac:dyDescent="0.2">
      <c r="A140" s="14" t="s">
        <v>207</v>
      </c>
      <c r="B140" s="20" t="s">
        <v>139</v>
      </c>
      <c r="C140" s="15" t="s">
        <v>130</v>
      </c>
      <c r="D140" s="72">
        <f>SUM(D141+D143+D142)</f>
        <v>133592.69999999998</v>
      </c>
      <c r="E140" s="72">
        <f t="shared" ref="E140:K140" si="36">SUM(E141+E143)</f>
        <v>22979.5</v>
      </c>
      <c r="F140" s="72">
        <f t="shared" si="36"/>
        <v>0</v>
      </c>
      <c r="G140" s="88">
        <f t="shared" si="36"/>
        <v>0</v>
      </c>
      <c r="H140" s="72">
        <f t="shared" si="36"/>
        <v>0</v>
      </c>
      <c r="I140" s="72">
        <f t="shared" si="36"/>
        <v>0</v>
      </c>
      <c r="J140" s="88">
        <f t="shared" si="36"/>
        <v>0</v>
      </c>
      <c r="K140" s="72">
        <f t="shared" si="36"/>
        <v>0</v>
      </c>
      <c r="L140" s="72"/>
      <c r="M140" s="72"/>
      <c r="N140" s="72"/>
      <c r="O140" s="72"/>
      <c r="P140" s="72"/>
      <c r="Q140" s="72"/>
      <c r="R140" s="72"/>
      <c r="S140" s="72"/>
      <c r="T140" s="74"/>
      <c r="U140" s="74"/>
      <c r="V140" s="74"/>
      <c r="W140" s="74"/>
      <c r="X140" s="74"/>
      <c r="Y140" s="74"/>
      <c r="Z140" s="75">
        <f t="shared" si="35"/>
        <v>0</v>
      </c>
      <c r="AA140" s="74"/>
      <c r="AB140" s="74"/>
    </row>
    <row r="141" spans="1:28" ht="25.5" hidden="1" x14ac:dyDescent="0.2">
      <c r="A141" s="14" t="s">
        <v>208</v>
      </c>
      <c r="B141" s="20" t="s">
        <v>139</v>
      </c>
      <c r="C141" s="15" t="s">
        <v>130</v>
      </c>
      <c r="D141" s="72">
        <v>65249.9</v>
      </c>
      <c r="E141" s="73">
        <v>13356.2</v>
      </c>
      <c r="F141" s="74"/>
      <c r="G141" s="75">
        <f t="shared" si="34"/>
        <v>0</v>
      </c>
      <c r="H141" s="74"/>
      <c r="I141" s="74"/>
      <c r="J141" s="75">
        <f t="shared" si="32"/>
        <v>0</v>
      </c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5">
        <f t="shared" si="35"/>
        <v>0</v>
      </c>
      <c r="AA141" s="74"/>
      <c r="AB141" s="74"/>
    </row>
    <row r="142" spans="1:28" ht="25.5" hidden="1" x14ac:dyDescent="0.2">
      <c r="A142" s="40" t="s">
        <v>49</v>
      </c>
      <c r="B142" s="42" t="s">
        <v>139</v>
      </c>
      <c r="C142" s="43" t="s">
        <v>130</v>
      </c>
      <c r="D142" s="72">
        <v>14980.8</v>
      </c>
      <c r="E142" s="73"/>
      <c r="F142" s="74"/>
      <c r="G142" s="75"/>
      <c r="H142" s="74"/>
      <c r="I142" s="74"/>
      <c r="J142" s="75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5">
        <f t="shared" si="35"/>
        <v>0</v>
      </c>
      <c r="AA142" s="74"/>
      <c r="AB142" s="74"/>
    </row>
    <row r="143" spans="1:28" ht="38.25" hidden="1" x14ac:dyDescent="0.2">
      <c r="A143" s="14" t="s">
        <v>209</v>
      </c>
      <c r="B143" s="20" t="s">
        <v>139</v>
      </c>
      <c r="C143" s="15" t="s">
        <v>130</v>
      </c>
      <c r="D143" s="72">
        <v>53362</v>
      </c>
      <c r="E143" s="73">
        <v>9623.2999999999993</v>
      </c>
      <c r="F143" s="74"/>
      <c r="G143" s="75">
        <f t="shared" si="34"/>
        <v>0</v>
      </c>
      <c r="H143" s="74"/>
      <c r="I143" s="74"/>
      <c r="J143" s="75">
        <f t="shared" si="32"/>
        <v>0</v>
      </c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5">
        <f t="shared" si="35"/>
        <v>0</v>
      </c>
      <c r="AA143" s="74"/>
      <c r="AB143" s="74"/>
    </row>
    <row r="144" spans="1:28" ht="25.5" hidden="1" x14ac:dyDescent="0.2">
      <c r="A144" s="40" t="s">
        <v>50</v>
      </c>
      <c r="B144" s="42" t="s">
        <v>139</v>
      </c>
      <c r="C144" s="43" t="s">
        <v>130</v>
      </c>
      <c r="D144" s="72">
        <f>D145+D146</f>
        <v>15964.099999999999</v>
      </c>
      <c r="E144" s="72">
        <f t="shared" ref="E144:AB144" si="37">E145+E146</f>
        <v>0</v>
      </c>
      <c r="F144" s="72">
        <f t="shared" si="37"/>
        <v>0</v>
      </c>
      <c r="G144" s="88">
        <f t="shared" si="37"/>
        <v>0</v>
      </c>
      <c r="H144" s="72">
        <f t="shared" si="37"/>
        <v>0</v>
      </c>
      <c r="I144" s="72">
        <f t="shared" si="37"/>
        <v>0</v>
      </c>
      <c r="J144" s="88">
        <f t="shared" si="37"/>
        <v>0</v>
      </c>
      <c r="K144" s="72">
        <f t="shared" si="37"/>
        <v>0</v>
      </c>
      <c r="L144" s="72">
        <f t="shared" si="37"/>
        <v>0</v>
      </c>
      <c r="M144" s="72">
        <f t="shared" si="37"/>
        <v>0</v>
      </c>
      <c r="N144" s="72">
        <f t="shared" si="37"/>
        <v>0</v>
      </c>
      <c r="O144" s="72">
        <f t="shared" si="37"/>
        <v>0</v>
      </c>
      <c r="P144" s="72">
        <f t="shared" si="37"/>
        <v>0</v>
      </c>
      <c r="Q144" s="72">
        <f t="shared" si="37"/>
        <v>0</v>
      </c>
      <c r="R144" s="72">
        <f t="shared" si="37"/>
        <v>0</v>
      </c>
      <c r="S144" s="72">
        <f t="shared" si="37"/>
        <v>0</v>
      </c>
      <c r="T144" s="72">
        <f t="shared" si="37"/>
        <v>0</v>
      </c>
      <c r="U144" s="72"/>
      <c r="V144" s="72"/>
      <c r="W144" s="72"/>
      <c r="X144" s="72"/>
      <c r="Y144" s="72"/>
      <c r="Z144" s="75">
        <f t="shared" si="35"/>
        <v>0</v>
      </c>
      <c r="AA144" s="72">
        <f t="shared" si="37"/>
        <v>0</v>
      </c>
      <c r="AB144" s="72">
        <f t="shared" si="37"/>
        <v>0</v>
      </c>
    </row>
    <row r="145" spans="1:28" ht="25.5" hidden="1" x14ac:dyDescent="0.2">
      <c r="A145" s="14" t="s">
        <v>208</v>
      </c>
      <c r="B145" s="20" t="s">
        <v>139</v>
      </c>
      <c r="C145" s="15" t="s">
        <v>130</v>
      </c>
      <c r="D145" s="72">
        <v>4132.3</v>
      </c>
      <c r="E145" s="73"/>
      <c r="F145" s="74"/>
      <c r="G145" s="75"/>
      <c r="H145" s="74"/>
      <c r="I145" s="74"/>
      <c r="J145" s="75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5">
        <f t="shared" si="35"/>
        <v>0</v>
      </c>
      <c r="AA145" s="74"/>
      <c r="AB145" s="74"/>
    </row>
    <row r="146" spans="1:28" ht="38.25" hidden="1" x14ac:dyDescent="0.2">
      <c r="A146" s="14" t="s">
        <v>209</v>
      </c>
      <c r="B146" s="20" t="s">
        <v>139</v>
      </c>
      <c r="C146" s="15" t="s">
        <v>130</v>
      </c>
      <c r="D146" s="72">
        <v>11831.8</v>
      </c>
      <c r="E146" s="73"/>
      <c r="F146" s="74"/>
      <c r="G146" s="75"/>
      <c r="H146" s="74"/>
      <c r="I146" s="74"/>
      <c r="J146" s="75">
        <f t="shared" si="32"/>
        <v>0</v>
      </c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5">
        <f t="shared" si="35"/>
        <v>0</v>
      </c>
      <c r="AA146" s="74"/>
      <c r="AB146" s="74"/>
    </row>
    <row r="147" spans="1:28" hidden="1" x14ac:dyDescent="0.2">
      <c r="A147" s="12" t="s">
        <v>210</v>
      </c>
      <c r="B147" s="21" t="s">
        <v>139</v>
      </c>
      <c r="C147" s="21" t="s">
        <v>132</v>
      </c>
      <c r="D147" s="86">
        <f t="shared" ref="D147:AB147" si="38">SUM(D148+D149+D150+D152+D153+D154+D155+D156+D157+D158)</f>
        <v>108332</v>
      </c>
      <c r="E147" s="86">
        <f>SUM(E148+E149+E150+E151+E152+E153+E154+E155+E156+E157+E158)</f>
        <v>106512.4</v>
      </c>
      <c r="F147" s="86">
        <f t="shared" si="38"/>
        <v>0</v>
      </c>
      <c r="G147" s="87">
        <f t="shared" si="38"/>
        <v>22359.599999999999</v>
      </c>
      <c r="H147" s="86">
        <f t="shared" si="38"/>
        <v>15013</v>
      </c>
      <c r="I147" s="86">
        <f t="shared" si="38"/>
        <v>7346.6</v>
      </c>
      <c r="J147" s="87">
        <f t="shared" si="38"/>
        <v>187088.09999999998</v>
      </c>
      <c r="K147" s="86">
        <f t="shared" si="38"/>
        <v>165371.4</v>
      </c>
      <c r="L147" s="86">
        <f t="shared" si="38"/>
        <v>0</v>
      </c>
      <c r="M147" s="86">
        <f t="shared" si="38"/>
        <v>0</v>
      </c>
      <c r="N147" s="86">
        <f t="shared" si="38"/>
        <v>0</v>
      </c>
      <c r="O147" s="86">
        <f t="shared" si="38"/>
        <v>0</v>
      </c>
      <c r="P147" s="86">
        <f t="shared" si="38"/>
        <v>0</v>
      </c>
      <c r="Q147" s="86">
        <f t="shared" si="38"/>
        <v>0</v>
      </c>
      <c r="R147" s="86">
        <f t="shared" si="38"/>
        <v>0</v>
      </c>
      <c r="S147" s="86">
        <f t="shared" si="38"/>
        <v>0</v>
      </c>
      <c r="T147" s="86">
        <f t="shared" si="38"/>
        <v>21716.7</v>
      </c>
      <c r="U147" s="86"/>
      <c r="V147" s="86"/>
      <c r="W147" s="86"/>
      <c r="X147" s="86"/>
      <c r="Y147" s="86"/>
      <c r="Z147" s="75">
        <f t="shared" si="35"/>
        <v>36480.699999999997</v>
      </c>
      <c r="AA147" s="86">
        <f t="shared" si="38"/>
        <v>14764</v>
      </c>
      <c r="AB147" s="86">
        <f t="shared" si="38"/>
        <v>21716.7</v>
      </c>
    </row>
    <row r="148" spans="1:28" ht="25.5" hidden="1" x14ac:dyDescent="0.2">
      <c r="A148" s="113" t="s">
        <v>85</v>
      </c>
      <c r="B148" s="115" t="s">
        <v>139</v>
      </c>
      <c r="C148" s="115" t="s">
        <v>132</v>
      </c>
      <c r="D148" s="86"/>
      <c r="E148" s="86"/>
      <c r="F148" s="86"/>
      <c r="G148" s="87"/>
      <c r="H148" s="86"/>
      <c r="I148" s="86"/>
      <c r="J148" s="87">
        <f>K148+T148</f>
        <v>11000</v>
      </c>
      <c r="K148" s="114">
        <v>11000</v>
      </c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75">
        <f t="shared" si="35"/>
        <v>0</v>
      </c>
      <c r="AA148" s="86"/>
      <c r="AB148" s="86"/>
    </row>
    <row r="149" spans="1:28" ht="25.5" hidden="1" customHeight="1" x14ac:dyDescent="0.2">
      <c r="A149" s="14" t="s">
        <v>354</v>
      </c>
      <c r="B149" s="20" t="s">
        <v>139</v>
      </c>
      <c r="C149" s="20" t="s">
        <v>132</v>
      </c>
      <c r="D149" s="76">
        <v>6034.9</v>
      </c>
      <c r="E149" s="73">
        <v>7700</v>
      </c>
      <c r="F149" s="74"/>
      <c r="G149" s="75">
        <f t="shared" si="34"/>
        <v>7700</v>
      </c>
      <c r="H149" s="74">
        <v>7700</v>
      </c>
      <c r="I149" s="74"/>
      <c r="J149" s="75">
        <f t="shared" si="32"/>
        <v>108943.4</v>
      </c>
      <c r="K149" s="74">
        <v>108943.4</v>
      </c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5">
        <f t="shared" si="35"/>
        <v>7700</v>
      </c>
      <c r="AA149" s="74">
        <v>7700</v>
      </c>
      <c r="AB149" s="74"/>
    </row>
    <row r="150" spans="1:28" ht="16.5" hidden="1" customHeight="1" x14ac:dyDescent="0.2">
      <c r="A150" s="14" t="s">
        <v>211</v>
      </c>
      <c r="B150" s="20" t="s">
        <v>139</v>
      </c>
      <c r="C150" s="20" t="s">
        <v>132</v>
      </c>
      <c r="D150" s="76">
        <v>585.70000000000005</v>
      </c>
      <c r="E150" s="73">
        <v>228</v>
      </c>
      <c r="F150" s="74"/>
      <c r="G150" s="75">
        <f t="shared" si="34"/>
        <v>228</v>
      </c>
      <c r="H150" s="74">
        <v>228</v>
      </c>
      <c r="I150" s="74"/>
      <c r="J150" s="75">
        <f t="shared" si="32"/>
        <v>228</v>
      </c>
      <c r="K150" s="74">
        <v>228</v>
      </c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5">
        <f t="shared" si="35"/>
        <v>228</v>
      </c>
      <c r="AA150" s="74">
        <v>228</v>
      </c>
      <c r="AB150" s="74"/>
    </row>
    <row r="151" spans="1:28" ht="36" hidden="1" customHeight="1" x14ac:dyDescent="0.2">
      <c r="A151" s="14" t="s">
        <v>117</v>
      </c>
      <c r="B151" s="20"/>
      <c r="C151" s="20"/>
      <c r="D151" s="76"/>
      <c r="E151" s="73">
        <v>16250.4</v>
      </c>
      <c r="F151" s="74"/>
      <c r="G151" s="75"/>
      <c r="H151" s="74"/>
      <c r="I151" s="74"/>
      <c r="J151" s="75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5">
        <f t="shared" si="35"/>
        <v>0</v>
      </c>
      <c r="AA151" s="74"/>
      <c r="AB151" s="74"/>
    </row>
    <row r="152" spans="1:28" ht="17.25" hidden="1" customHeight="1" x14ac:dyDescent="0.2">
      <c r="A152" s="14" t="s">
        <v>212</v>
      </c>
      <c r="B152" s="20" t="s">
        <v>139</v>
      </c>
      <c r="C152" s="20" t="s">
        <v>132</v>
      </c>
      <c r="D152" s="76">
        <v>13203.7</v>
      </c>
      <c r="E152" s="73">
        <v>6845</v>
      </c>
      <c r="F152" s="74"/>
      <c r="G152" s="75">
        <f t="shared" si="34"/>
        <v>6845</v>
      </c>
      <c r="H152" s="74">
        <v>6845</v>
      </c>
      <c r="I152" s="74"/>
      <c r="J152" s="75">
        <f t="shared" si="32"/>
        <v>0</v>
      </c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5">
        <f t="shared" si="35"/>
        <v>0</v>
      </c>
      <c r="AA152" s="74"/>
      <c r="AB152" s="74"/>
    </row>
    <row r="153" spans="1:28" ht="24.75" hidden="1" customHeight="1" x14ac:dyDescent="0.2">
      <c r="A153" s="40" t="s">
        <v>60</v>
      </c>
      <c r="B153" s="20" t="s">
        <v>139</v>
      </c>
      <c r="C153" s="20" t="s">
        <v>132</v>
      </c>
      <c r="D153" s="76">
        <v>10492.3</v>
      </c>
      <c r="E153" s="73">
        <v>1648.1</v>
      </c>
      <c r="F153" s="74"/>
      <c r="G153" s="75">
        <f t="shared" si="34"/>
        <v>0</v>
      </c>
      <c r="H153" s="74"/>
      <c r="I153" s="74"/>
      <c r="J153" s="75">
        <f t="shared" si="32"/>
        <v>0</v>
      </c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5">
        <f t="shared" si="35"/>
        <v>0</v>
      </c>
      <c r="AA153" s="74"/>
      <c r="AB153" s="74"/>
    </row>
    <row r="154" spans="1:28" ht="51" hidden="1" x14ac:dyDescent="0.2">
      <c r="A154" s="14" t="s">
        <v>217</v>
      </c>
      <c r="B154" s="20" t="s">
        <v>139</v>
      </c>
      <c r="C154" s="20" t="s">
        <v>132</v>
      </c>
      <c r="D154" s="76">
        <v>5199.8999999999996</v>
      </c>
      <c r="E154" s="73">
        <v>5256.2</v>
      </c>
      <c r="F154" s="74"/>
      <c r="G154" s="75">
        <f t="shared" si="34"/>
        <v>5186.6000000000004</v>
      </c>
      <c r="H154" s="74"/>
      <c r="I154" s="74">
        <v>5186.6000000000004</v>
      </c>
      <c r="J154" s="75">
        <f t="shared" si="32"/>
        <v>5186.7</v>
      </c>
      <c r="K154" s="74"/>
      <c r="L154" s="74"/>
      <c r="M154" s="74"/>
      <c r="N154" s="74"/>
      <c r="O154" s="74"/>
      <c r="P154" s="74"/>
      <c r="Q154" s="74"/>
      <c r="R154" s="74"/>
      <c r="S154" s="74"/>
      <c r="T154" s="74">
        <v>5186.7</v>
      </c>
      <c r="U154" s="74"/>
      <c r="V154" s="74"/>
      <c r="W154" s="74"/>
      <c r="X154" s="74"/>
      <c r="Y154" s="74"/>
      <c r="Z154" s="75">
        <f t="shared" si="35"/>
        <v>5186.7</v>
      </c>
      <c r="AA154" s="74"/>
      <c r="AB154" s="74">
        <v>5186.7</v>
      </c>
    </row>
    <row r="155" spans="1:28" ht="38.25" hidden="1" x14ac:dyDescent="0.2">
      <c r="A155" s="14" t="s">
        <v>355</v>
      </c>
      <c r="B155" s="20" t="s">
        <v>139</v>
      </c>
      <c r="C155" s="20" t="s">
        <v>132</v>
      </c>
      <c r="D155" s="76"/>
      <c r="E155" s="73">
        <v>21458.7</v>
      </c>
      <c r="F155" s="74"/>
      <c r="G155" s="75">
        <f t="shared" si="34"/>
        <v>2400</v>
      </c>
      <c r="H155" s="74">
        <v>240</v>
      </c>
      <c r="I155" s="74">
        <v>2160</v>
      </c>
      <c r="J155" s="75">
        <f t="shared" si="32"/>
        <v>16530</v>
      </c>
      <c r="K155" s="74"/>
      <c r="L155" s="74"/>
      <c r="M155" s="74"/>
      <c r="N155" s="74"/>
      <c r="O155" s="74"/>
      <c r="P155" s="74"/>
      <c r="Q155" s="74"/>
      <c r="R155" s="74"/>
      <c r="S155" s="74"/>
      <c r="T155" s="74">
        <v>16530</v>
      </c>
      <c r="U155" s="74"/>
      <c r="V155" s="74"/>
      <c r="W155" s="74"/>
      <c r="X155" s="74"/>
      <c r="Y155" s="74"/>
      <c r="Z155" s="75">
        <f t="shared" si="35"/>
        <v>18366</v>
      </c>
      <c r="AA155" s="74">
        <v>1836</v>
      </c>
      <c r="AB155" s="74">
        <v>16530</v>
      </c>
    </row>
    <row r="156" spans="1:28" ht="38.25" hidden="1" x14ac:dyDescent="0.2">
      <c r="A156" s="27" t="s">
        <v>356</v>
      </c>
      <c r="B156" s="20" t="s">
        <v>139</v>
      </c>
      <c r="C156" s="20" t="s">
        <v>132</v>
      </c>
      <c r="D156" s="76">
        <v>20300.400000000001</v>
      </c>
      <c r="E156" s="73">
        <v>35182.699999999997</v>
      </c>
      <c r="F156" s="74"/>
      <c r="G156" s="75">
        <f t="shared" si="34"/>
        <v>0</v>
      </c>
      <c r="H156" s="74"/>
      <c r="I156" s="74"/>
      <c r="J156" s="75">
        <f t="shared" si="32"/>
        <v>0</v>
      </c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5">
        <f t="shared" si="35"/>
        <v>0</v>
      </c>
      <c r="AA156" s="74"/>
      <c r="AB156" s="74"/>
    </row>
    <row r="157" spans="1:28" ht="25.5" hidden="1" x14ac:dyDescent="0.2">
      <c r="A157" s="14" t="s">
        <v>357</v>
      </c>
      <c r="B157" s="20" t="s">
        <v>139</v>
      </c>
      <c r="C157" s="20" t="s">
        <v>132</v>
      </c>
      <c r="D157" s="76">
        <v>51502.1</v>
      </c>
      <c r="E157" s="73">
        <v>2893.3</v>
      </c>
      <c r="F157" s="74"/>
      <c r="G157" s="75">
        <f t="shared" si="34"/>
        <v>0</v>
      </c>
      <c r="H157" s="74"/>
      <c r="I157" s="74"/>
      <c r="J157" s="75">
        <f t="shared" si="32"/>
        <v>0</v>
      </c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5">
        <f t="shared" si="35"/>
        <v>0</v>
      </c>
      <c r="AA157" s="74"/>
      <c r="AB157" s="74"/>
    </row>
    <row r="158" spans="1:28" ht="38.25" hidden="1" x14ac:dyDescent="0.2">
      <c r="A158" s="14" t="s">
        <v>218</v>
      </c>
      <c r="B158" s="20" t="s">
        <v>139</v>
      </c>
      <c r="C158" s="20" t="s">
        <v>132</v>
      </c>
      <c r="D158" s="76">
        <v>1013</v>
      </c>
      <c r="E158" s="73">
        <v>9050</v>
      </c>
      <c r="F158" s="74"/>
      <c r="G158" s="75">
        <f t="shared" si="34"/>
        <v>0</v>
      </c>
      <c r="H158" s="74"/>
      <c r="I158" s="74"/>
      <c r="J158" s="75">
        <f t="shared" si="32"/>
        <v>45200</v>
      </c>
      <c r="K158" s="74">
        <v>45200</v>
      </c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5">
        <f t="shared" si="35"/>
        <v>5000</v>
      </c>
      <c r="AA158" s="74">
        <v>5000</v>
      </c>
      <c r="AB158" s="74"/>
    </row>
    <row r="159" spans="1:28" s="18" customFormat="1" ht="15.75" hidden="1" customHeight="1" x14ac:dyDescent="0.2">
      <c r="A159" s="16" t="s">
        <v>219</v>
      </c>
      <c r="B159" s="24" t="s">
        <v>139</v>
      </c>
      <c r="C159" s="24" t="s">
        <v>134</v>
      </c>
      <c r="D159" s="91">
        <f t="shared" ref="D159:K159" si="39">SUM(D160+D161+D162+D163+D164+D167)</f>
        <v>62152.200000000004</v>
      </c>
      <c r="E159" s="91">
        <f>SUM(E160+E161+E162+E163+E164+E165+E166+E167)</f>
        <v>130164.40000000001</v>
      </c>
      <c r="F159" s="91">
        <f t="shared" si="39"/>
        <v>0</v>
      </c>
      <c r="G159" s="92">
        <f t="shared" si="39"/>
        <v>50135</v>
      </c>
      <c r="H159" s="91">
        <f t="shared" si="39"/>
        <v>50135</v>
      </c>
      <c r="I159" s="91">
        <f t="shared" si="39"/>
        <v>0</v>
      </c>
      <c r="J159" s="92">
        <f t="shared" si="39"/>
        <v>148388.5</v>
      </c>
      <c r="K159" s="91">
        <f t="shared" si="39"/>
        <v>148388.5</v>
      </c>
      <c r="L159" s="91"/>
      <c r="M159" s="91"/>
      <c r="N159" s="91"/>
      <c r="O159" s="91"/>
      <c r="P159" s="91"/>
      <c r="Q159" s="91"/>
      <c r="R159" s="91"/>
      <c r="S159" s="91"/>
      <c r="T159" s="91">
        <f>SUM(T160+T161+T162+T163+T164+T167)</f>
        <v>0</v>
      </c>
      <c r="U159" s="91"/>
      <c r="V159" s="91"/>
      <c r="W159" s="91"/>
      <c r="X159" s="91"/>
      <c r="Y159" s="91"/>
      <c r="Z159" s="75">
        <f t="shared" si="35"/>
        <v>68000</v>
      </c>
      <c r="AA159" s="91">
        <f>SUM(AA160+AA161+AA162+AA163+AA164+AA167)</f>
        <v>68000</v>
      </c>
      <c r="AB159" s="91">
        <f>SUM(AB160+AB161+AB162+AB163+AB164+AB167)</f>
        <v>0</v>
      </c>
    </row>
    <row r="160" spans="1:28" ht="25.5" hidden="1" x14ac:dyDescent="0.2">
      <c r="A160" s="14" t="s">
        <v>220</v>
      </c>
      <c r="B160" s="20" t="s">
        <v>139</v>
      </c>
      <c r="C160" s="20" t="s">
        <v>134</v>
      </c>
      <c r="D160" s="76">
        <v>18135.900000000001</v>
      </c>
      <c r="E160" s="73">
        <v>17886.400000000001</v>
      </c>
      <c r="F160" s="74"/>
      <c r="G160" s="75">
        <f t="shared" si="34"/>
        <v>15052</v>
      </c>
      <c r="H160" s="74">
        <v>15052</v>
      </c>
      <c r="I160" s="74"/>
      <c r="J160" s="75">
        <f t="shared" si="32"/>
        <v>46038.5</v>
      </c>
      <c r="K160" s="74">
        <v>46038.5</v>
      </c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5">
        <f t="shared" si="35"/>
        <v>18000</v>
      </c>
      <c r="AA160" s="74">
        <v>18000</v>
      </c>
      <c r="AB160" s="74"/>
    </row>
    <row r="161" spans="1:28" ht="38.25" hidden="1" x14ac:dyDescent="0.2">
      <c r="A161" s="14" t="s">
        <v>221</v>
      </c>
      <c r="B161" s="20" t="s">
        <v>139</v>
      </c>
      <c r="C161" s="20" t="s">
        <v>134</v>
      </c>
      <c r="D161" s="76">
        <v>43961.8</v>
      </c>
      <c r="E161" s="73">
        <v>43929.8</v>
      </c>
      <c r="F161" s="74"/>
      <c r="G161" s="75">
        <f t="shared" si="34"/>
        <v>35083</v>
      </c>
      <c r="H161" s="74">
        <v>35083</v>
      </c>
      <c r="I161" s="74"/>
      <c r="J161" s="75">
        <f t="shared" si="32"/>
        <v>102350</v>
      </c>
      <c r="K161" s="74">
        <v>102350</v>
      </c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5">
        <f t="shared" si="35"/>
        <v>50000</v>
      </c>
      <c r="AA161" s="74">
        <v>50000</v>
      </c>
      <c r="AB161" s="74"/>
    </row>
    <row r="162" spans="1:28" ht="16.5" hidden="1" customHeight="1" x14ac:dyDescent="0.2">
      <c r="A162" s="14" t="s">
        <v>222</v>
      </c>
      <c r="B162" s="20" t="s">
        <v>139</v>
      </c>
      <c r="C162" s="20" t="s">
        <v>134</v>
      </c>
      <c r="D162" s="76"/>
      <c r="E162" s="73">
        <v>610</v>
      </c>
      <c r="F162" s="74"/>
      <c r="G162" s="75">
        <f t="shared" si="34"/>
        <v>0</v>
      </c>
      <c r="H162" s="74"/>
      <c r="I162" s="74"/>
      <c r="J162" s="75">
        <f t="shared" si="32"/>
        <v>0</v>
      </c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5">
        <f t="shared" si="35"/>
        <v>0</v>
      </c>
      <c r="AA162" s="74"/>
      <c r="AB162" s="74"/>
    </row>
    <row r="163" spans="1:28" ht="16.5" hidden="1" customHeight="1" x14ac:dyDescent="0.2">
      <c r="A163" s="14" t="s">
        <v>223</v>
      </c>
      <c r="B163" s="20" t="s">
        <v>139</v>
      </c>
      <c r="C163" s="20" t="s">
        <v>134</v>
      </c>
      <c r="D163" s="76"/>
      <c r="E163" s="73">
        <v>1770</v>
      </c>
      <c r="F163" s="74"/>
      <c r="G163" s="75">
        <f t="shared" si="34"/>
        <v>0</v>
      </c>
      <c r="H163" s="74"/>
      <c r="I163" s="74"/>
      <c r="J163" s="75">
        <f t="shared" si="32"/>
        <v>0</v>
      </c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5">
        <f t="shared" si="35"/>
        <v>0</v>
      </c>
      <c r="AA163" s="74"/>
      <c r="AB163" s="74"/>
    </row>
    <row r="164" spans="1:28" ht="38.25" hidden="1" x14ac:dyDescent="0.2">
      <c r="A164" s="14" t="s">
        <v>345</v>
      </c>
      <c r="B164" s="20" t="s">
        <v>139</v>
      </c>
      <c r="C164" s="20" t="s">
        <v>134</v>
      </c>
      <c r="D164" s="76"/>
      <c r="E164" s="76">
        <v>52207.5</v>
      </c>
      <c r="F164" s="74"/>
      <c r="G164" s="75">
        <f t="shared" si="34"/>
        <v>0</v>
      </c>
      <c r="H164" s="74"/>
      <c r="I164" s="74"/>
      <c r="J164" s="75">
        <f t="shared" si="32"/>
        <v>0</v>
      </c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5">
        <f t="shared" si="35"/>
        <v>0</v>
      </c>
      <c r="AA164" s="74"/>
      <c r="AB164" s="74"/>
    </row>
    <row r="165" spans="1:28" ht="25.5" hidden="1" x14ac:dyDescent="0.2">
      <c r="A165" s="40" t="s">
        <v>118</v>
      </c>
      <c r="B165" s="20" t="s">
        <v>139</v>
      </c>
      <c r="C165" s="20" t="s">
        <v>134</v>
      </c>
      <c r="D165" s="76"/>
      <c r="E165" s="76">
        <v>10000</v>
      </c>
      <c r="F165" s="74"/>
      <c r="G165" s="75"/>
      <c r="H165" s="74"/>
      <c r="I165" s="74"/>
      <c r="J165" s="75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5">
        <f t="shared" si="35"/>
        <v>0</v>
      </c>
      <c r="AA165" s="74"/>
      <c r="AB165" s="74"/>
    </row>
    <row r="166" spans="1:28" hidden="1" x14ac:dyDescent="0.2">
      <c r="A166" s="40" t="s">
        <v>119</v>
      </c>
      <c r="B166" s="20" t="s">
        <v>139</v>
      </c>
      <c r="C166" s="20" t="s">
        <v>134</v>
      </c>
      <c r="D166" s="76"/>
      <c r="E166" s="76">
        <v>3760.7</v>
      </c>
      <c r="F166" s="74"/>
      <c r="G166" s="75"/>
      <c r="H166" s="74"/>
      <c r="I166" s="74"/>
      <c r="J166" s="75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5">
        <f t="shared" si="35"/>
        <v>0</v>
      </c>
      <c r="AA166" s="74"/>
      <c r="AB166" s="74"/>
    </row>
    <row r="167" spans="1:28" ht="30" hidden="1" customHeight="1" x14ac:dyDescent="0.2">
      <c r="A167" s="40" t="s">
        <v>59</v>
      </c>
      <c r="B167" s="20" t="s">
        <v>139</v>
      </c>
      <c r="C167" s="20" t="s">
        <v>134</v>
      </c>
      <c r="D167" s="76">
        <v>54.5</v>
      </c>
      <c r="E167" s="76"/>
      <c r="F167" s="74"/>
      <c r="G167" s="75">
        <f t="shared" si="34"/>
        <v>0</v>
      </c>
      <c r="H167" s="74"/>
      <c r="I167" s="74"/>
      <c r="J167" s="75">
        <f t="shared" si="32"/>
        <v>0</v>
      </c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5">
        <f t="shared" si="35"/>
        <v>0</v>
      </c>
      <c r="AA167" s="74"/>
      <c r="AB167" s="74"/>
    </row>
    <row r="168" spans="1:28" s="130" customFormat="1" ht="16.5" hidden="1" customHeight="1" x14ac:dyDescent="0.2">
      <c r="A168" s="137" t="s">
        <v>56</v>
      </c>
      <c r="B168" s="138" t="s">
        <v>141</v>
      </c>
      <c r="C168" s="138" t="s">
        <v>131</v>
      </c>
      <c r="D168" s="139">
        <f>D169</f>
        <v>23</v>
      </c>
      <c r="E168" s="139">
        <f t="shared" ref="E168:AB168" si="40">E169</f>
        <v>0</v>
      </c>
      <c r="F168" s="139">
        <f t="shared" si="40"/>
        <v>0</v>
      </c>
      <c r="G168" s="139">
        <f t="shared" si="40"/>
        <v>0</v>
      </c>
      <c r="H168" s="139">
        <f t="shared" si="40"/>
        <v>0</v>
      </c>
      <c r="I168" s="139">
        <f t="shared" si="40"/>
        <v>0</v>
      </c>
      <c r="J168" s="139">
        <f t="shared" si="40"/>
        <v>0</v>
      </c>
      <c r="K168" s="139">
        <f t="shared" si="40"/>
        <v>0</v>
      </c>
      <c r="L168" s="139">
        <f t="shared" si="40"/>
        <v>0</v>
      </c>
      <c r="M168" s="139">
        <f t="shared" si="40"/>
        <v>0</v>
      </c>
      <c r="N168" s="139">
        <f t="shared" si="40"/>
        <v>0</v>
      </c>
      <c r="O168" s="139">
        <f t="shared" si="40"/>
        <v>0</v>
      </c>
      <c r="P168" s="139">
        <f t="shared" si="40"/>
        <v>0</v>
      </c>
      <c r="Q168" s="139">
        <f t="shared" si="40"/>
        <v>0</v>
      </c>
      <c r="R168" s="139">
        <f t="shared" si="40"/>
        <v>0</v>
      </c>
      <c r="S168" s="139">
        <f t="shared" si="40"/>
        <v>0</v>
      </c>
      <c r="T168" s="139">
        <f t="shared" si="40"/>
        <v>0</v>
      </c>
      <c r="U168" s="139"/>
      <c r="V168" s="139"/>
      <c r="W168" s="139"/>
      <c r="X168" s="139"/>
      <c r="Y168" s="139"/>
      <c r="Z168" s="75">
        <f t="shared" si="35"/>
        <v>0</v>
      </c>
      <c r="AA168" s="139">
        <f t="shared" si="40"/>
        <v>0</v>
      </c>
      <c r="AB168" s="139">
        <f t="shared" si="40"/>
        <v>0</v>
      </c>
    </row>
    <row r="169" spans="1:28" s="58" customFormat="1" ht="16.5" hidden="1" customHeight="1" x14ac:dyDescent="0.2">
      <c r="A169" s="59" t="s">
        <v>57</v>
      </c>
      <c r="B169" s="61" t="s">
        <v>141</v>
      </c>
      <c r="C169" s="61" t="s">
        <v>139</v>
      </c>
      <c r="D169" s="94">
        <f>D170</f>
        <v>23</v>
      </c>
      <c r="E169" s="94"/>
      <c r="F169" s="95"/>
      <c r="G169" s="96"/>
      <c r="H169" s="95"/>
      <c r="I169" s="95"/>
      <c r="J169" s="96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75">
        <f t="shared" si="35"/>
        <v>0</v>
      </c>
      <c r="AA169" s="95"/>
      <c r="AB169" s="95"/>
    </row>
    <row r="170" spans="1:28" ht="39" hidden="1" customHeight="1" x14ac:dyDescent="0.2">
      <c r="A170" s="40" t="s">
        <v>58</v>
      </c>
      <c r="B170" s="42" t="s">
        <v>141</v>
      </c>
      <c r="C170" s="42" t="s">
        <v>139</v>
      </c>
      <c r="D170" s="76">
        <v>23</v>
      </c>
      <c r="E170" s="76"/>
      <c r="F170" s="74"/>
      <c r="G170" s="75"/>
      <c r="H170" s="74"/>
      <c r="I170" s="74"/>
      <c r="J170" s="75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5">
        <f t="shared" si="35"/>
        <v>0</v>
      </c>
      <c r="AA170" s="74"/>
      <c r="AB170" s="74"/>
    </row>
    <row r="171" spans="1:28" s="130" customFormat="1" ht="18" hidden="1" customHeight="1" x14ac:dyDescent="0.2">
      <c r="A171" s="127" t="s">
        <v>224</v>
      </c>
      <c r="B171" s="140" t="s">
        <v>145</v>
      </c>
      <c r="C171" s="140" t="s">
        <v>131</v>
      </c>
      <c r="D171" s="139">
        <f t="shared" ref="D171:K171" si="41">SUM(D172+D218+D286+D325)</f>
        <v>1340981.6000000001</v>
      </c>
      <c r="E171" s="139">
        <f t="shared" si="41"/>
        <v>1530304</v>
      </c>
      <c r="F171" s="139">
        <f t="shared" si="41"/>
        <v>0</v>
      </c>
      <c r="G171" s="139">
        <f t="shared" si="41"/>
        <v>1393270.2</v>
      </c>
      <c r="H171" s="139">
        <f t="shared" si="41"/>
        <v>654872.49999999988</v>
      </c>
      <c r="I171" s="139">
        <f t="shared" si="41"/>
        <v>738397.70000000007</v>
      </c>
      <c r="J171" s="139">
        <f t="shared" si="41"/>
        <v>1611155.1</v>
      </c>
      <c r="K171" s="139">
        <f t="shared" si="41"/>
        <v>895896.19999999984</v>
      </c>
      <c r="L171" s="139"/>
      <c r="M171" s="139"/>
      <c r="N171" s="139"/>
      <c r="O171" s="139"/>
      <c r="P171" s="139"/>
      <c r="Q171" s="139"/>
      <c r="R171" s="139"/>
      <c r="S171" s="139"/>
      <c r="T171" s="139">
        <f t="shared" ref="T171:AB171" si="42">SUM(T172+T218+T286+T325)</f>
        <v>722865.3</v>
      </c>
      <c r="U171" s="139">
        <f t="shared" si="42"/>
        <v>617231.89999999991</v>
      </c>
      <c r="V171" s="139">
        <f t="shared" si="42"/>
        <v>2529.0000000000005</v>
      </c>
      <c r="W171" s="139">
        <f t="shared" si="42"/>
        <v>1406.0000000000002</v>
      </c>
      <c r="X171" s="139">
        <f t="shared" si="42"/>
        <v>1066</v>
      </c>
      <c r="Y171" s="139">
        <f t="shared" si="42"/>
        <v>1879</v>
      </c>
      <c r="Z171" s="75">
        <f t="shared" si="35"/>
        <v>1512059.7000000002</v>
      </c>
      <c r="AA171" s="139">
        <f t="shared" si="42"/>
        <v>789194.40000000014</v>
      </c>
      <c r="AB171" s="139">
        <f t="shared" si="42"/>
        <v>722865.3</v>
      </c>
    </row>
    <row r="172" spans="1:28" s="18" customFormat="1" ht="15.75" hidden="1" customHeight="1" x14ac:dyDescent="0.2">
      <c r="A172" s="16" t="s">
        <v>225</v>
      </c>
      <c r="B172" s="24" t="s">
        <v>145</v>
      </c>
      <c r="C172" s="24" t="s">
        <v>130</v>
      </c>
      <c r="D172" s="91">
        <f t="shared" ref="D172:I172" si="43">SUM(D173+D187+D188+D189+D201+D202)</f>
        <v>336439.30000000005</v>
      </c>
      <c r="E172" s="91">
        <f t="shared" si="43"/>
        <v>518170.10000000003</v>
      </c>
      <c r="F172" s="91">
        <f t="shared" si="43"/>
        <v>0</v>
      </c>
      <c r="G172" s="92">
        <f t="shared" si="43"/>
        <v>346044.30000000005</v>
      </c>
      <c r="H172" s="91">
        <f t="shared" si="43"/>
        <v>325851</v>
      </c>
      <c r="I172" s="91">
        <f t="shared" si="43"/>
        <v>20193.300000000003</v>
      </c>
      <c r="J172" s="92">
        <f>SUM(J173+J187+J188+J189+J201+J202+J203)</f>
        <v>457877.4</v>
      </c>
      <c r="K172" s="91">
        <f>SUM(K173+K187+K188+K189+K201+K202+K203+K217)</f>
        <v>438977.7</v>
      </c>
      <c r="L172" s="91">
        <f t="shared" ref="L172:T172" si="44">SUM(L173+L187+L188+L189+L201+L202+L203+L217)</f>
        <v>15035.3</v>
      </c>
      <c r="M172" s="91">
        <f t="shared" si="44"/>
        <v>142.30000000000001</v>
      </c>
      <c r="N172" s="91">
        <f t="shared" si="44"/>
        <v>100</v>
      </c>
      <c r="O172" s="91">
        <f t="shared" si="44"/>
        <v>0</v>
      </c>
      <c r="P172" s="91">
        <f t="shared" si="44"/>
        <v>0</v>
      </c>
      <c r="Q172" s="91">
        <f t="shared" si="44"/>
        <v>0</v>
      </c>
      <c r="R172" s="91">
        <f t="shared" si="44"/>
        <v>4889.5</v>
      </c>
      <c r="S172" s="91">
        <f t="shared" si="44"/>
        <v>0</v>
      </c>
      <c r="T172" s="91">
        <f t="shared" si="44"/>
        <v>21928.1</v>
      </c>
      <c r="U172" s="91">
        <f>SUM(U173+U187+U188+U189+U201+U202)</f>
        <v>0</v>
      </c>
      <c r="V172" s="91">
        <f>SUM(V203)</f>
        <v>2529.0000000000005</v>
      </c>
      <c r="W172" s="91">
        <f>SUM(W203)</f>
        <v>1287.1000000000001</v>
      </c>
      <c r="X172" s="91">
        <f>SUM(X203)</f>
        <v>0</v>
      </c>
      <c r="Y172" s="91">
        <f>SUM(Y203)</f>
        <v>0</v>
      </c>
      <c r="Z172" s="75">
        <f t="shared" si="35"/>
        <v>451037.7</v>
      </c>
      <c r="AA172" s="91">
        <f>SUM(AA173+AA187+AA188+AA189+AA201+AA202+AA203+AA217)</f>
        <v>429109.60000000003</v>
      </c>
      <c r="AB172" s="91">
        <f>SUM(AB173+AB187+AB188+AB189+AB201+AB202+AB203+AB217)</f>
        <v>21928.1</v>
      </c>
    </row>
    <row r="173" spans="1:28" s="18" customFormat="1" ht="25.5" hidden="1" customHeight="1" x14ac:dyDescent="0.2">
      <c r="A173" s="22" t="s">
        <v>359</v>
      </c>
      <c r="B173" s="28" t="s">
        <v>145</v>
      </c>
      <c r="C173" s="28" t="s">
        <v>130</v>
      </c>
      <c r="D173" s="97">
        <f>SUM(D174+D175+D176+D177+D178+D179+D180+D181+D182+D183+D184+D185+D186)</f>
        <v>334770.10000000003</v>
      </c>
      <c r="E173" s="97">
        <f t="shared" ref="E173:T173" si="45">SUM(E174+E175+E176+E177+E178+E179+E180+E181+E182+E183+E184+E185+E186)</f>
        <v>353022.50000000006</v>
      </c>
      <c r="F173" s="97">
        <f t="shared" si="45"/>
        <v>0</v>
      </c>
      <c r="G173" s="98">
        <f t="shared" si="45"/>
        <v>321667</v>
      </c>
      <c r="H173" s="97">
        <f t="shared" si="45"/>
        <v>321667</v>
      </c>
      <c r="I173" s="97">
        <f t="shared" si="45"/>
        <v>0</v>
      </c>
      <c r="J173" s="98">
        <f t="shared" si="45"/>
        <v>385909.2</v>
      </c>
      <c r="K173" s="97">
        <f t="shared" si="45"/>
        <v>385909.2</v>
      </c>
      <c r="L173" s="97">
        <f t="shared" si="45"/>
        <v>0</v>
      </c>
      <c r="M173" s="97">
        <f t="shared" si="45"/>
        <v>0</v>
      </c>
      <c r="N173" s="97">
        <f t="shared" si="45"/>
        <v>0</v>
      </c>
      <c r="O173" s="97">
        <f t="shared" si="45"/>
        <v>0</v>
      </c>
      <c r="P173" s="97">
        <f t="shared" si="45"/>
        <v>0</v>
      </c>
      <c r="Q173" s="97">
        <f t="shared" si="45"/>
        <v>0</v>
      </c>
      <c r="R173" s="97">
        <f t="shared" si="45"/>
        <v>0</v>
      </c>
      <c r="S173" s="97">
        <f t="shared" si="45"/>
        <v>0</v>
      </c>
      <c r="T173" s="97">
        <f t="shared" si="45"/>
        <v>0</v>
      </c>
      <c r="U173" s="97">
        <f>SUM(U174+U175+U176+U177+U178+U179+U180+U181+U182+U183+U184+U185+U186)</f>
        <v>0</v>
      </c>
      <c r="V173" s="97">
        <f>SUM(V174+V175+V176+V177+V178+V179+V180+V181+V182+V183+V184+V185+V186)</f>
        <v>0</v>
      </c>
      <c r="W173" s="97">
        <f>SUM(W174+W175+W176+W177+W178+W179+W180+W181+W182+W183+W184+W185+W186)</f>
        <v>0</v>
      </c>
      <c r="X173" s="97">
        <f>SUM(X174+X175+X176+X177+X178+X179+X180+X181+X182+X183+X184+X185+X186)</f>
        <v>0</v>
      </c>
      <c r="Y173" s="97">
        <f>SUM(Y174+Y175+Y176+Y177+Y178+Y179+Y180+Y181+Y182+Y183+Y184+Y185+Y186)</f>
        <v>0</v>
      </c>
      <c r="Z173" s="75">
        <f t="shared" si="35"/>
        <v>388961.2</v>
      </c>
      <c r="AA173" s="97">
        <f>SUM(AA174+AA175+AA176+AA177+AA178+AA179+AA180+AA181+AA182+AA183+AA184+AA185+AA186)</f>
        <v>388961.2</v>
      </c>
      <c r="AB173" s="97">
        <f>SUM(AB174+AB175+AB176+AB177+AB178+AB179+AB180+AB181+AB182+AB183+AB184+AB185+AB186)</f>
        <v>0</v>
      </c>
    </row>
    <row r="174" spans="1:28" hidden="1" x14ac:dyDescent="0.2">
      <c r="A174" s="14" t="s">
        <v>445</v>
      </c>
      <c r="B174" s="20" t="s">
        <v>145</v>
      </c>
      <c r="C174" s="20" t="s">
        <v>130</v>
      </c>
      <c r="D174" s="76">
        <v>40908.5</v>
      </c>
      <c r="E174" s="76">
        <v>45257.7</v>
      </c>
      <c r="F174" s="74"/>
      <c r="G174" s="75">
        <f t="shared" ref="G174:G200" si="46">SUM(I174+H174)</f>
        <v>40763.1</v>
      </c>
      <c r="H174" s="74">
        <v>40763.1</v>
      </c>
      <c r="I174" s="74"/>
      <c r="J174" s="75">
        <f t="shared" ref="J174:J201" si="47">SUM(K174+T174)</f>
        <v>44353.7</v>
      </c>
      <c r="K174" s="74">
        <v>44353.7</v>
      </c>
      <c r="L174" s="74"/>
      <c r="M174" s="74"/>
      <c r="N174" s="74"/>
      <c r="O174" s="74"/>
      <c r="P174" s="74"/>
      <c r="Q174" s="74"/>
      <c r="R174" s="74"/>
      <c r="S174" s="74"/>
      <c r="T174" s="74">
        <f>SUM(U174:Y174)</f>
        <v>0</v>
      </c>
      <c r="U174" s="74"/>
      <c r="V174" s="74"/>
      <c r="W174" s="74"/>
      <c r="X174" s="74"/>
      <c r="Y174" s="74"/>
      <c r="Z174" s="75">
        <f t="shared" si="35"/>
        <v>44353.7</v>
      </c>
      <c r="AA174" s="74">
        <v>44353.7</v>
      </c>
      <c r="AB174" s="74"/>
    </row>
    <row r="175" spans="1:28" hidden="1" x14ac:dyDescent="0.2">
      <c r="A175" s="14" t="s">
        <v>446</v>
      </c>
      <c r="B175" s="20" t="s">
        <v>145</v>
      </c>
      <c r="C175" s="20" t="s">
        <v>130</v>
      </c>
      <c r="D175" s="76">
        <v>20845.900000000001</v>
      </c>
      <c r="E175" s="76">
        <v>24547.9</v>
      </c>
      <c r="F175" s="74"/>
      <c r="G175" s="75">
        <f t="shared" si="46"/>
        <v>22236.5</v>
      </c>
      <c r="H175" s="74">
        <v>22236.5</v>
      </c>
      <c r="I175" s="74"/>
      <c r="J175" s="75">
        <f t="shared" si="47"/>
        <v>27550.5</v>
      </c>
      <c r="K175" s="74">
        <v>27550.5</v>
      </c>
      <c r="L175" s="74"/>
      <c r="M175" s="74"/>
      <c r="N175" s="74"/>
      <c r="O175" s="74"/>
      <c r="P175" s="74"/>
      <c r="Q175" s="74"/>
      <c r="R175" s="74"/>
      <c r="S175" s="74"/>
      <c r="T175" s="74">
        <f t="shared" ref="T175:T240" si="48">SUM(U175:Y175)</f>
        <v>0</v>
      </c>
      <c r="U175" s="74"/>
      <c r="V175" s="74"/>
      <c r="W175" s="74"/>
      <c r="X175" s="74"/>
      <c r="Y175" s="74"/>
      <c r="Z175" s="75">
        <f t="shared" si="35"/>
        <v>27550.5</v>
      </c>
      <c r="AA175" s="74">
        <v>27550.5</v>
      </c>
      <c r="AB175" s="74"/>
    </row>
    <row r="176" spans="1:28" hidden="1" x14ac:dyDescent="0.2">
      <c r="A176" s="14" t="s">
        <v>447</v>
      </c>
      <c r="B176" s="20" t="s">
        <v>145</v>
      </c>
      <c r="C176" s="20" t="s">
        <v>130</v>
      </c>
      <c r="D176" s="76">
        <v>26659.5</v>
      </c>
      <c r="E176" s="76">
        <v>25590.1</v>
      </c>
      <c r="F176" s="74"/>
      <c r="G176" s="75">
        <f t="shared" si="46"/>
        <v>22960.3</v>
      </c>
      <c r="H176" s="74">
        <v>22960.3</v>
      </c>
      <c r="I176" s="74"/>
      <c r="J176" s="75">
        <f t="shared" si="47"/>
        <v>29186.2</v>
      </c>
      <c r="K176" s="74">
        <v>29186.2</v>
      </c>
      <c r="L176" s="74"/>
      <c r="M176" s="74"/>
      <c r="N176" s="74"/>
      <c r="O176" s="74"/>
      <c r="P176" s="74"/>
      <c r="Q176" s="74"/>
      <c r="R176" s="74"/>
      <c r="S176" s="74"/>
      <c r="T176" s="74">
        <f t="shared" si="48"/>
        <v>0</v>
      </c>
      <c r="U176" s="74"/>
      <c r="V176" s="74"/>
      <c r="W176" s="74"/>
      <c r="X176" s="74"/>
      <c r="Y176" s="74"/>
      <c r="Z176" s="75">
        <f t="shared" si="35"/>
        <v>28586.2</v>
      </c>
      <c r="AA176" s="74">
        <v>28586.2</v>
      </c>
      <c r="AB176" s="74"/>
    </row>
    <row r="177" spans="1:28" hidden="1" x14ac:dyDescent="0.2">
      <c r="A177" s="14" t="s">
        <v>448</v>
      </c>
      <c r="B177" s="20" t="s">
        <v>145</v>
      </c>
      <c r="C177" s="20" t="s">
        <v>130</v>
      </c>
      <c r="D177" s="76">
        <v>31556.6</v>
      </c>
      <c r="E177" s="76">
        <v>31945.3</v>
      </c>
      <c r="F177" s="74"/>
      <c r="G177" s="75">
        <f t="shared" si="46"/>
        <v>28826.2</v>
      </c>
      <c r="H177" s="74">
        <v>28826.2</v>
      </c>
      <c r="I177" s="74"/>
      <c r="J177" s="75">
        <f t="shared" si="47"/>
        <v>31897.7</v>
      </c>
      <c r="K177" s="74">
        <v>31897.7</v>
      </c>
      <c r="L177" s="74"/>
      <c r="M177" s="74"/>
      <c r="N177" s="74"/>
      <c r="O177" s="74"/>
      <c r="P177" s="74"/>
      <c r="Q177" s="74"/>
      <c r="R177" s="74"/>
      <c r="S177" s="74"/>
      <c r="T177" s="74">
        <f t="shared" si="48"/>
        <v>0</v>
      </c>
      <c r="U177" s="74"/>
      <c r="V177" s="74"/>
      <c r="W177" s="74"/>
      <c r="X177" s="74"/>
      <c r="Y177" s="74"/>
      <c r="Z177" s="75">
        <f t="shared" si="35"/>
        <v>31897.7</v>
      </c>
      <c r="AA177" s="74">
        <v>31897.7</v>
      </c>
      <c r="AB177" s="74"/>
    </row>
    <row r="178" spans="1:28" hidden="1" x14ac:dyDescent="0.2">
      <c r="A178" s="14" t="s">
        <v>449</v>
      </c>
      <c r="B178" s="20" t="s">
        <v>145</v>
      </c>
      <c r="C178" s="20" t="s">
        <v>130</v>
      </c>
      <c r="D178" s="76">
        <v>2794.4</v>
      </c>
      <c r="E178" s="76">
        <v>2973.3</v>
      </c>
      <c r="F178" s="74"/>
      <c r="G178" s="75">
        <f t="shared" si="46"/>
        <v>2853.9</v>
      </c>
      <c r="H178" s="74">
        <v>2853.9</v>
      </c>
      <c r="I178" s="74"/>
      <c r="J178" s="75">
        <f t="shared" si="47"/>
        <v>2808.5</v>
      </c>
      <c r="K178" s="74">
        <v>2808.5</v>
      </c>
      <c r="L178" s="74"/>
      <c r="M178" s="74"/>
      <c r="N178" s="74"/>
      <c r="O178" s="74"/>
      <c r="P178" s="74"/>
      <c r="Q178" s="74"/>
      <c r="R178" s="74"/>
      <c r="S178" s="74"/>
      <c r="T178" s="74">
        <f t="shared" si="48"/>
        <v>0</v>
      </c>
      <c r="U178" s="74"/>
      <c r="V178" s="74"/>
      <c r="W178" s="74"/>
      <c r="X178" s="74"/>
      <c r="Y178" s="74"/>
      <c r="Z178" s="75">
        <f t="shared" si="35"/>
        <v>2808.5</v>
      </c>
      <c r="AA178" s="74">
        <v>2808.5</v>
      </c>
      <c r="AB178" s="74"/>
    </row>
    <row r="179" spans="1:28" hidden="1" x14ac:dyDescent="0.2">
      <c r="A179" s="14" t="s">
        <v>450</v>
      </c>
      <c r="B179" s="20" t="s">
        <v>145</v>
      </c>
      <c r="C179" s="20" t="s">
        <v>130</v>
      </c>
      <c r="D179" s="76">
        <v>52206.7</v>
      </c>
      <c r="E179" s="76">
        <v>53868.4</v>
      </c>
      <c r="F179" s="74"/>
      <c r="G179" s="75">
        <f t="shared" si="46"/>
        <v>49828.5</v>
      </c>
      <c r="H179" s="74">
        <v>49828.5</v>
      </c>
      <c r="I179" s="74"/>
      <c r="J179" s="75">
        <f t="shared" si="47"/>
        <v>61389.1</v>
      </c>
      <c r="K179" s="74">
        <v>61389.1</v>
      </c>
      <c r="L179" s="74"/>
      <c r="M179" s="74"/>
      <c r="N179" s="74"/>
      <c r="O179" s="74"/>
      <c r="P179" s="74"/>
      <c r="Q179" s="74"/>
      <c r="R179" s="74"/>
      <c r="S179" s="74"/>
      <c r="T179" s="74">
        <f t="shared" si="48"/>
        <v>0</v>
      </c>
      <c r="U179" s="74"/>
      <c r="V179" s="74"/>
      <c r="W179" s="74"/>
      <c r="X179" s="74"/>
      <c r="Y179" s="74"/>
      <c r="Z179" s="75">
        <f t="shared" si="35"/>
        <v>62841.1</v>
      </c>
      <c r="AA179" s="74">
        <v>62841.1</v>
      </c>
      <c r="AB179" s="74"/>
    </row>
    <row r="180" spans="1:28" hidden="1" x14ac:dyDescent="0.2">
      <c r="A180" s="14" t="s">
        <v>451</v>
      </c>
      <c r="B180" s="20" t="s">
        <v>145</v>
      </c>
      <c r="C180" s="20" t="s">
        <v>130</v>
      </c>
      <c r="D180" s="76">
        <v>25724.7</v>
      </c>
      <c r="E180" s="76">
        <v>26303.3</v>
      </c>
      <c r="F180" s="74"/>
      <c r="G180" s="75">
        <f t="shared" si="46"/>
        <v>23299.200000000001</v>
      </c>
      <c r="H180" s="74">
        <v>23299.200000000001</v>
      </c>
      <c r="I180" s="74"/>
      <c r="J180" s="75">
        <f t="shared" si="47"/>
        <v>30732.5</v>
      </c>
      <c r="K180" s="74">
        <v>30732.5</v>
      </c>
      <c r="L180" s="74"/>
      <c r="M180" s="74"/>
      <c r="N180" s="74"/>
      <c r="O180" s="74"/>
      <c r="P180" s="74"/>
      <c r="Q180" s="74"/>
      <c r="R180" s="74"/>
      <c r="S180" s="74"/>
      <c r="T180" s="74">
        <f t="shared" si="48"/>
        <v>0</v>
      </c>
      <c r="U180" s="74"/>
      <c r="V180" s="74"/>
      <c r="W180" s="74"/>
      <c r="X180" s="74"/>
      <c r="Y180" s="74"/>
      <c r="Z180" s="75">
        <f t="shared" si="35"/>
        <v>30732.5</v>
      </c>
      <c r="AA180" s="74">
        <v>30732.5</v>
      </c>
      <c r="AB180" s="74"/>
    </row>
    <row r="181" spans="1:28" hidden="1" x14ac:dyDescent="0.2">
      <c r="A181" s="14" t="s">
        <v>452</v>
      </c>
      <c r="B181" s="20" t="s">
        <v>145</v>
      </c>
      <c r="C181" s="20" t="s">
        <v>130</v>
      </c>
      <c r="D181" s="76">
        <v>31942.1</v>
      </c>
      <c r="E181" s="76">
        <v>34976.6</v>
      </c>
      <c r="F181" s="74"/>
      <c r="G181" s="75">
        <f t="shared" si="46"/>
        <v>31465.8</v>
      </c>
      <c r="H181" s="74">
        <v>31465.8</v>
      </c>
      <c r="I181" s="74"/>
      <c r="J181" s="75">
        <f t="shared" si="47"/>
        <v>39012.6</v>
      </c>
      <c r="K181" s="74">
        <v>39012.6</v>
      </c>
      <c r="L181" s="74"/>
      <c r="M181" s="74"/>
      <c r="N181" s="74"/>
      <c r="O181" s="74"/>
      <c r="P181" s="74"/>
      <c r="Q181" s="74"/>
      <c r="R181" s="74"/>
      <c r="S181" s="74"/>
      <c r="T181" s="74">
        <f t="shared" si="48"/>
        <v>0</v>
      </c>
      <c r="U181" s="74"/>
      <c r="V181" s="74"/>
      <c r="W181" s="74"/>
      <c r="X181" s="74"/>
      <c r="Y181" s="74"/>
      <c r="Z181" s="75">
        <f t="shared" si="35"/>
        <v>40012.6</v>
      </c>
      <c r="AA181" s="74">
        <v>40012.6</v>
      </c>
      <c r="AB181" s="74"/>
    </row>
    <row r="182" spans="1:28" hidden="1" x14ac:dyDescent="0.2">
      <c r="A182" s="14" t="s">
        <v>453</v>
      </c>
      <c r="B182" s="20" t="s">
        <v>145</v>
      </c>
      <c r="C182" s="20" t="s">
        <v>130</v>
      </c>
      <c r="D182" s="76">
        <v>27011.7</v>
      </c>
      <c r="E182" s="76">
        <v>27725.1</v>
      </c>
      <c r="F182" s="74"/>
      <c r="G182" s="75">
        <f t="shared" si="46"/>
        <v>24744.5</v>
      </c>
      <c r="H182" s="74">
        <v>24744.5</v>
      </c>
      <c r="I182" s="74"/>
      <c r="J182" s="75">
        <f t="shared" si="47"/>
        <v>31881</v>
      </c>
      <c r="K182" s="74">
        <v>31881</v>
      </c>
      <c r="L182" s="74"/>
      <c r="M182" s="74"/>
      <c r="N182" s="74"/>
      <c r="O182" s="74"/>
      <c r="P182" s="74"/>
      <c r="Q182" s="74"/>
      <c r="R182" s="74"/>
      <c r="S182" s="74"/>
      <c r="T182" s="74">
        <f t="shared" si="48"/>
        <v>0</v>
      </c>
      <c r="U182" s="74"/>
      <c r="V182" s="74"/>
      <c r="W182" s="74"/>
      <c r="X182" s="74"/>
      <c r="Y182" s="74"/>
      <c r="Z182" s="75">
        <f t="shared" si="35"/>
        <v>32481</v>
      </c>
      <c r="AA182" s="74">
        <v>32481</v>
      </c>
      <c r="AB182" s="74"/>
    </row>
    <row r="183" spans="1:28" hidden="1" x14ac:dyDescent="0.2">
      <c r="A183" s="14" t="s">
        <v>454</v>
      </c>
      <c r="B183" s="20" t="s">
        <v>145</v>
      </c>
      <c r="C183" s="20" t="s">
        <v>130</v>
      </c>
      <c r="D183" s="76">
        <v>16699.3</v>
      </c>
      <c r="E183" s="76">
        <v>15966.2</v>
      </c>
      <c r="F183" s="74"/>
      <c r="G183" s="75">
        <f t="shared" si="46"/>
        <v>14015.4</v>
      </c>
      <c r="H183" s="74">
        <v>14015.4</v>
      </c>
      <c r="I183" s="74"/>
      <c r="J183" s="75">
        <f t="shared" si="47"/>
        <v>18169.7</v>
      </c>
      <c r="K183" s="74">
        <v>18169.7</v>
      </c>
      <c r="L183" s="74"/>
      <c r="M183" s="74"/>
      <c r="N183" s="74"/>
      <c r="O183" s="74"/>
      <c r="P183" s="74"/>
      <c r="Q183" s="74"/>
      <c r="R183" s="74"/>
      <c r="S183" s="74"/>
      <c r="T183" s="74">
        <f t="shared" si="48"/>
        <v>0</v>
      </c>
      <c r="U183" s="74"/>
      <c r="V183" s="74"/>
      <c r="W183" s="74"/>
      <c r="X183" s="74"/>
      <c r="Y183" s="74"/>
      <c r="Z183" s="75">
        <f t="shared" si="35"/>
        <v>18169.7</v>
      </c>
      <c r="AA183" s="74">
        <v>18169.7</v>
      </c>
      <c r="AB183" s="74"/>
    </row>
    <row r="184" spans="1:28" hidden="1" x14ac:dyDescent="0.2">
      <c r="A184" s="14" t="s">
        <v>455</v>
      </c>
      <c r="B184" s="20" t="s">
        <v>145</v>
      </c>
      <c r="C184" s="20" t="s">
        <v>130</v>
      </c>
      <c r="D184" s="76">
        <v>30237.200000000001</v>
      </c>
      <c r="E184" s="76">
        <v>32754.2</v>
      </c>
      <c r="F184" s="74"/>
      <c r="G184" s="75">
        <f t="shared" si="46"/>
        <v>31509.9</v>
      </c>
      <c r="H184" s="74">
        <v>31509.9</v>
      </c>
      <c r="I184" s="74"/>
      <c r="J184" s="75">
        <f t="shared" si="47"/>
        <v>36729.699999999997</v>
      </c>
      <c r="K184" s="74">
        <v>36729.699999999997</v>
      </c>
      <c r="L184" s="74"/>
      <c r="M184" s="74"/>
      <c r="N184" s="74"/>
      <c r="O184" s="74"/>
      <c r="P184" s="74"/>
      <c r="Q184" s="74"/>
      <c r="R184" s="74"/>
      <c r="S184" s="74"/>
      <c r="T184" s="74">
        <f t="shared" si="48"/>
        <v>0</v>
      </c>
      <c r="U184" s="74"/>
      <c r="V184" s="74"/>
      <c r="W184" s="74"/>
      <c r="X184" s="74"/>
      <c r="Y184" s="74"/>
      <c r="Z184" s="75">
        <f t="shared" si="35"/>
        <v>36729.699999999997</v>
      </c>
      <c r="AA184" s="74">
        <v>36729.699999999997</v>
      </c>
      <c r="AB184" s="74"/>
    </row>
    <row r="185" spans="1:28" hidden="1" x14ac:dyDescent="0.2">
      <c r="A185" s="14" t="s">
        <v>456</v>
      </c>
      <c r="B185" s="20" t="s">
        <v>145</v>
      </c>
      <c r="C185" s="20" t="s">
        <v>130</v>
      </c>
      <c r="D185" s="76">
        <v>28183.5</v>
      </c>
      <c r="E185" s="76">
        <v>31114.400000000001</v>
      </c>
      <c r="F185" s="74"/>
      <c r="G185" s="75">
        <f t="shared" si="46"/>
        <v>29163.7</v>
      </c>
      <c r="H185" s="74">
        <v>29163.7</v>
      </c>
      <c r="I185" s="74"/>
      <c r="J185" s="75">
        <f t="shared" si="47"/>
        <v>32198</v>
      </c>
      <c r="K185" s="74">
        <v>32198</v>
      </c>
      <c r="L185" s="74"/>
      <c r="M185" s="74"/>
      <c r="N185" s="74"/>
      <c r="O185" s="74"/>
      <c r="P185" s="74"/>
      <c r="Q185" s="74"/>
      <c r="R185" s="74"/>
      <c r="S185" s="74"/>
      <c r="T185" s="74">
        <f t="shared" si="48"/>
        <v>0</v>
      </c>
      <c r="U185" s="74"/>
      <c r="V185" s="74"/>
      <c r="W185" s="74"/>
      <c r="X185" s="74"/>
      <c r="Y185" s="74"/>
      <c r="Z185" s="75">
        <f t="shared" si="35"/>
        <v>32798</v>
      </c>
      <c r="AA185" s="74">
        <v>32798</v>
      </c>
      <c r="AB185" s="74"/>
    </row>
    <row r="186" spans="1:28" hidden="1" x14ac:dyDescent="0.2">
      <c r="A186" s="14"/>
      <c r="B186" s="20" t="s">
        <v>145</v>
      </c>
      <c r="C186" s="20" t="s">
        <v>130</v>
      </c>
      <c r="D186" s="76"/>
      <c r="E186" s="86">
        <v>0</v>
      </c>
      <c r="F186" s="74"/>
      <c r="G186" s="75">
        <f t="shared" si="46"/>
        <v>0</v>
      </c>
      <c r="H186" s="74"/>
      <c r="I186" s="74"/>
      <c r="J186" s="75">
        <f t="shared" si="47"/>
        <v>0</v>
      </c>
      <c r="K186" s="74"/>
      <c r="L186" s="74"/>
      <c r="M186" s="74"/>
      <c r="N186" s="74"/>
      <c r="O186" s="74"/>
      <c r="P186" s="74"/>
      <c r="Q186" s="74"/>
      <c r="R186" s="74"/>
      <c r="S186" s="74"/>
      <c r="T186" s="74">
        <f t="shared" si="48"/>
        <v>0</v>
      </c>
      <c r="U186" s="74"/>
      <c r="V186" s="74"/>
      <c r="W186" s="74"/>
      <c r="X186" s="74"/>
      <c r="Y186" s="74"/>
      <c r="Z186" s="75">
        <f t="shared" si="35"/>
        <v>0</v>
      </c>
      <c r="AA186" s="74"/>
      <c r="AB186" s="74"/>
    </row>
    <row r="187" spans="1:28" ht="25.5" hidden="1" x14ac:dyDescent="0.2">
      <c r="A187" s="14" t="s">
        <v>226</v>
      </c>
      <c r="B187" s="20" t="s">
        <v>145</v>
      </c>
      <c r="C187" s="20" t="s">
        <v>130</v>
      </c>
      <c r="D187" s="76"/>
      <c r="E187" s="85">
        <v>98.3</v>
      </c>
      <c r="F187" s="74"/>
      <c r="G187" s="75">
        <f t="shared" si="46"/>
        <v>1446.9</v>
      </c>
      <c r="H187" s="74"/>
      <c r="I187" s="74">
        <v>1446.9</v>
      </c>
      <c r="J187" s="75">
        <f t="shared" si="47"/>
        <v>0</v>
      </c>
      <c r="K187" s="74"/>
      <c r="L187" s="74"/>
      <c r="M187" s="74"/>
      <c r="N187" s="74"/>
      <c r="O187" s="74"/>
      <c r="P187" s="74"/>
      <c r="Q187" s="74"/>
      <c r="R187" s="74"/>
      <c r="S187" s="74"/>
      <c r="T187" s="74">
        <f t="shared" si="48"/>
        <v>0</v>
      </c>
      <c r="U187" s="74"/>
      <c r="V187" s="74"/>
      <c r="W187" s="74"/>
      <c r="X187" s="74"/>
      <c r="Y187" s="74"/>
      <c r="Z187" s="75">
        <f t="shared" si="35"/>
        <v>0</v>
      </c>
      <c r="AA187" s="74"/>
      <c r="AB187" s="74"/>
    </row>
    <row r="188" spans="1:28" ht="38.25" hidden="1" x14ac:dyDescent="0.2">
      <c r="A188" s="14" t="s">
        <v>358</v>
      </c>
      <c r="B188" s="20" t="s">
        <v>145</v>
      </c>
      <c r="C188" s="15" t="s">
        <v>130</v>
      </c>
      <c r="D188" s="72"/>
      <c r="E188" s="72">
        <v>0</v>
      </c>
      <c r="F188" s="74"/>
      <c r="G188" s="75">
        <f t="shared" si="46"/>
        <v>2014</v>
      </c>
      <c r="H188" s="74"/>
      <c r="I188" s="74">
        <v>2014</v>
      </c>
      <c r="J188" s="75">
        <f t="shared" si="47"/>
        <v>0</v>
      </c>
      <c r="K188" s="74"/>
      <c r="L188" s="74"/>
      <c r="M188" s="74"/>
      <c r="N188" s="74"/>
      <c r="O188" s="74"/>
      <c r="P188" s="74"/>
      <c r="Q188" s="74"/>
      <c r="R188" s="74"/>
      <c r="S188" s="74"/>
      <c r="T188" s="74">
        <f t="shared" si="48"/>
        <v>0</v>
      </c>
      <c r="U188" s="74"/>
      <c r="V188" s="74"/>
      <c r="W188" s="74"/>
      <c r="X188" s="74"/>
      <c r="Y188" s="74"/>
      <c r="Z188" s="75">
        <f t="shared" si="35"/>
        <v>0</v>
      </c>
      <c r="AA188" s="74"/>
      <c r="AB188" s="74"/>
    </row>
    <row r="189" spans="1:28" ht="51" hidden="1" collapsed="1" x14ac:dyDescent="0.2">
      <c r="A189" s="14" t="s">
        <v>360</v>
      </c>
      <c r="B189" s="20" t="s">
        <v>145</v>
      </c>
      <c r="C189" s="15" t="s">
        <v>130</v>
      </c>
      <c r="D189" s="72">
        <f>SUM(D190+D191+D192+D193+D194+D195+D196+D197+D198+D200)</f>
        <v>0</v>
      </c>
      <c r="E189" s="72">
        <f>SUM(E190+E191+E192+E193+E194+E195+E196+E197+E198+E199+E200)</f>
        <v>42600</v>
      </c>
      <c r="F189" s="72">
        <f t="shared" ref="F189:K189" si="49">SUM(F190+F191+F192+F193+F194+F195+F196+F197+F198+F200)</f>
        <v>0</v>
      </c>
      <c r="G189" s="88">
        <f t="shared" si="49"/>
        <v>0</v>
      </c>
      <c r="H189" s="72">
        <f t="shared" si="49"/>
        <v>0</v>
      </c>
      <c r="I189" s="72">
        <f t="shared" si="49"/>
        <v>0</v>
      </c>
      <c r="J189" s="88">
        <f t="shared" si="49"/>
        <v>0</v>
      </c>
      <c r="K189" s="72">
        <f t="shared" si="49"/>
        <v>0</v>
      </c>
      <c r="L189" s="72"/>
      <c r="M189" s="72"/>
      <c r="N189" s="72"/>
      <c r="O189" s="72"/>
      <c r="P189" s="72"/>
      <c r="Q189" s="72"/>
      <c r="R189" s="72"/>
      <c r="S189" s="72"/>
      <c r="T189" s="74">
        <f>SUM(T190:T199)</f>
        <v>0</v>
      </c>
      <c r="U189" s="74"/>
      <c r="V189" s="74"/>
      <c r="W189" s="74"/>
      <c r="X189" s="74"/>
      <c r="Y189" s="74"/>
      <c r="Z189" s="75">
        <f t="shared" si="35"/>
        <v>0</v>
      </c>
      <c r="AA189" s="74"/>
      <c r="AB189" s="74"/>
    </row>
    <row r="190" spans="1:28" hidden="1" outlineLevel="1" x14ac:dyDescent="0.2">
      <c r="A190" s="14" t="s">
        <v>361</v>
      </c>
      <c r="B190" s="20" t="s">
        <v>145</v>
      </c>
      <c r="C190" s="15" t="s">
        <v>130</v>
      </c>
      <c r="D190" s="72"/>
      <c r="E190" s="72">
        <v>300</v>
      </c>
      <c r="F190" s="74"/>
      <c r="G190" s="75">
        <f t="shared" si="46"/>
        <v>0</v>
      </c>
      <c r="H190" s="74"/>
      <c r="I190" s="74"/>
      <c r="J190" s="75">
        <f t="shared" si="47"/>
        <v>0</v>
      </c>
      <c r="K190" s="74"/>
      <c r="L190" s="74"/>
      <c r="M190" s="74"/>
      <c r="N190" s="74"/>
      <c r="O190" s="74"/>
      <c r="P190" s="74"/>
      <c r="Q190" s="74"/>
      <c r="R190" s="74"/>
      <c r="S190" s="74"/>
      <c r="T190" s="74">
        <f t="shared" si="48"/>
        <v>0</v>
      </c>
      <c r="U190" s="74"/>
      <c r="V190" s="74"/>
      <c r="W190" s="74"/>
      <c r="X190" s="74"/>
      <c r="Y190" s="74"/>
      <c r="Z190" s="75">
        <f t="shared" si="35"/>
        <v>0</v>
      </c>
      <c r="AA190" s="74"/>
      <c r="AB190" s="74"/>
    </row>
    <row r="191" spans="1:28" hidden="1" outlineLevel="1" x14ac:dyDescent="0.2">
      <c r="A191" s="14" t="s">
        <v>174</v>
      </c>
      <c r="B191" s="20" t="s">
        <v>145</v>
      </c>
      <c r="C191" s="15" t="s">
        <v>130</v>
      </c>
      <c r="D191" s="72"/>
      <c r="E191" s="72">
        <v>1000</v>
      </c>
      <c r="F191" s="74"/>
      <c r="G191" s="75">
        <f t="shared" si="46"/>
        <v>0</v>
      </c>
      <c r="H191" s="74"/>
      <c r="I191" s="74"/>
      <c r="J191" s="75">
        <f t="shared" si="47"/>
        <v>0</v>
      </c>
      <c r="K191" s="74"/>
      <c r="L191" s="74"/>
      <c r="M191" s="74"/>
      <c r="N191" s="74"/>
      <c r="O191" s="74"/>
      <c r="P191" s="74"/>
      <c r="Q191" s="74"/>
      <c r="R191" s="74"/>
      <c r="S191" s="74"/>
      <c r="T191" s="74">
        <f t="shared" si="48"/>
        <v>0</v>
      </c>
      <c r="U191" s="74"/>
      <c r="V191" s="74"/>
      <c r="W191" s="74"/>
      <c r="X191" s="74"/>
      <c r="Y191" s="74"/>
      <c r="Z191" s="75">
        <f t="shared" si="35"/>
        <v>0</v>
      </c>
      <c r="AA191" s="74"/>
      <c r="AB191" s="74"/>
    </row>
    <row r="192" spans="1:28" hidden="1" outlineLevel="1" x14ac:dyDescent="0.2">
      <c r="A192" s="14" t="s">
        <v>177</v>
      </c>
      <c r="B192" s="20" t="s">
        <v>145</v>
      </c>
      <c r="C192" s="15" t="s">
        <v>130</v>
      </c>
      <c r="D192" s="72"/>
      <c r="E192" s="72">
        <v>2900</v>
      </c>
      <c r="F192" s="74"/>
      <c r="G192" s="75">
        <f t="shared" si="46"/>
        <v>0</v>
      </c>
      <c r="H192" s="74"/>
      <c r="I192" s="74"/>
      <c r="J192" s="75">
        <f t="shared" si="47"/>
        <v>0</v>
      </c>
      <c r="K192" s="74"/>
      <c r="L192" s="74"/>
      <c r="M192" s="74"/>
      <c r="N192" s="74"/>
      <c r="O192" s="74"/>
      <c r="P192" s="74"/>
      <c r="Q192" s="74"/>
      <c r="R192" s="74"/>
      <c r="S192" s="74"/>
      <c r="T192" s="74">
        <f t="shared" si="48"/>
        <v>0</v>
      </c>
      <c r="U192" s="74"/>
      <c r="V192" s="74"/>
      <c r="W192" s="74"/>
      <c r="X192" s="74"/>
      <c r="Y192" s="74"/>
      <c r="Z192" s="75">
        <f t="shared" si="35"/>
        <v>0</v>
      </c>
      <c r="AA192" s="74"/>
      <c r="AB192" s="74"/>
    </row>
    <row r="193" spans="1:28" hidden="1" outlineLevel="1" x14ac:dyDescent="0.2">
      <c r="A193" s="14" t="s">
        <v>175</v>
      </c>
      <c r="B193" s="20" t="s">
        <v>145</v>
      </c>
      <c r="C193" s="15" t="s">
        <v>130</v>
      </c>
      <c r="D193" s="72"/>
      <c r="E193" s="72">
        <v>500</v>
      </c>
      <c r="F193" s="74"/>
      <c r="G193" s="75">
        <f t="shared" si="46"/>
        <v>0</v>
      </c>
      <c r="H193" s="74"/>
      <c r="I193" s="74"/>
      <c r="J193" s="75">
        <f t="shared" si="47"/>
        <v>0</v>
      </c>
      <c r="K193" s="74"/>
      <c r="L193" s="74"/>
      <c r="M193" s="74"/>
      <c r="N193" s="74"/>
      <c r="O193" s="74"/>
      <c r="P193" s="74"/>
      <c r="Q193" s="74"/>
      <c r="R193" s="74"/>
      <c r="S193" s="74"/>
      <c r="T193" s="74">
        <f t="shared" si="48"/>
        <v>0</v>
      </c>
      <c r="U193" s="74"/>
      <c r="V193" s="74"/>
      <c r="W193" s="74"/>
      <c r="X193" s="74"/>
      <c r="Y193" s="74"/>
      <c r="Z193" s="75">
        <f t="shared" si="35"/>
        <v>0</v>
      </c>
      <c r="AA193" s="74"/>
      <c r="AB193" s="74"/>
    </row>
    <row r="194" spans="1:28" hidden="1" outlineLevel="1" x14ac:dyDescent="0.2">
      <c r="A194" s="14" t="s">
        <v>178</v>
      </c>
      <c r="B194" s="20" t="s">
        <v>145</v>
      </c>
      <c r="C194" s="15" t="s">
        <v>130</v>
      </c>
      <c r="D194" s="72"/>
      <c r="E194" s="72">
        <v>2800</v>
      </c>
      <c r="F194" s="74"/>
      <c r="G194" s="75">
        <f t="shared" si="46"/>
        <v>0</v>
      </c>
      <c r="H194" s="74"/>
      <c r="I194" s="74"/>
      <c r="J194" s="75">
        <f t="shared" si="47"/>
        <v>0</v>
      </c>
      <c r="K194" s="74"/>
      <c r="L194" s="74"/>
      <c r="M194" s="74"/>
      <c r="N194" s="74"/>
      <c r="O194" s="74"/>
      <c r="P194" s="74"/>
      <c r="Q194" s="74"/>
      <c r="R194" s="74"/>
      <c r="S194" s="74"/>
      <c r="T194" s="74">
        <f t="shared" si="48"/>
        <v>0</v>
      </c>
      <c r="U194" s="74"/>
      <c r="V194" s="74"/>
      <c r="W194" s="74"/>
      <c r="X194" s="74"/>
      <c r="Y194" s="74"/>
      <c r="Z194" s="75">
        <f t="shared" si="35"/>
        <v>0</v>
      </c>
      <c r="AA194" s="74"/>
      <c r="AB194" s="74"/>
    </row>
    <row r="195" spans="1:28" hidden="1" outlineLevel="1" x14ac:dyDescent="0.2">
      <c r="A195" s="14" t="s">
        <v>179</v>
      </c>
      <c r="B195" s="20" t="s">
        <v>145</v>
      </c>
      <c r="C195" s="15" t="s">
        <v>130</v>
      </c>
      <c r="D195" s="72"/>
      <c r="E195" s="72">
        <v>400</v>
      </c>
      <c r="F195" s="74"/>
      <c r="G195" s="75">
        <f t="shared" si="46"/>
        <v>0</v>
      </c>
      <c r="H195" s="74"/>
      <c r="I195" s="74"/>
      <c r="J195" s="75">
        <f t="shared" si="47"/>
        <v>0</v>
      </c>
      <c r="K195" s="74"/>
      <c r="L195" s="74"/>
      <c r="M195" s="74"/>
      <c r="N195" s="74"/>
      <c r="O195" s="74"/>
      <c r="P195" s="74"/>
      <c r="Q195" s="74"/>
      <c r="R195" s="74"/>
      <c r="S195" s="74"/>
      <c r="T195" s="74">
        <f t="shared" si="48"/>
        <v>0</v>
      </c>
      <c r="U195" s="74"/>
      <c r="V195" s="74"/>
      <c r="W195" s="74"/>
      <c r="X195" s="74"/>
      <c r="Y195" s="74"/>
      <c r="Z195" s="75">
        <f t="shared" si="35"/>
        <v>0</v>
      </c>
      <c r="AA195" s="74"/>
      <c r="AB195" s="74"/>
    </row>
    <row r="196" spans="1:28" hidden="1" outlineLevel="1" x14ac:dyDescent="0.2">
      <c r="A196" s="14" t="s">
        <v>181</v>
      </c>
      <c r="B196" s="20" t="s">
        <v>145</v>
      </c>
      <c r="C196" s="15" t="s">
        <v>130</v>
      </c>
      <c r="D196" s="72"/>
      <c r="E196" s="72">
        <v>1800</v>
      </c>
      <c r="F196" s="74"/>
      <c r="G196" s="75">
        <f t="shared" si="46"/>
        <v>0</v>
      </c>
      <c r="H196" s="74"/>
      <c r="I196" s="74"/>
      <c r="J196" s="75">
        <f t="shared" si="47"/>
        <v>0</v>
      </c>
      <c r="K196" s="74"/>
      <c r="L196" s="74"/>
      <c r="M196" s="74"/>
      <c r="N196" s="74"/>
      <c r="O196" s="74"/>
      <c r="P196" s="74"/>
      <c r="Q196" s="74"/>
      <c r="R196" s="74"/>
      <c r="S196" s="74"/>
      <c r="T196" s="74">
        <f t="shared" si="48"/>
        <v>0</v>
      </c>
      <c r="U196" s="74"/>
      <c r="V196" s="74"/>
      <c r="W196" s="74"/>
      <c r="X196" s="74"/>
      <c r="Y196" s="74"/>
      <c r="Z196" s="75">
        <f t="shared" si="35"/>
        <v>0</v>
      </c>
      <c r="AA196" s="74"/>
      <c r="AB196" s="74"/>
    </row>
    <row r="197" spans="1:28" hidden="1" outlineLevel="1" x14ac:dyDescent="0.2">
      <c r="A197" s="14" t="s">
        <v>180</v>
      </c>
      <c r="B197" s="20" t="s">
        <v>145</v>
      </c>
      <c r="C197" s="15" t="s">
        <v>130</v>
      </c>
      <c r="D197" s="72"/>
      <c r="E197" s="72">
        <v>400</v>
      </c>
      <c r="F197" s="74"/>
      <c r="G197" s="75">
        <f t="shared" si="46"/>
        <v>0</v>
      </c>
      <c r="H197" s="74"/>
      <c r="I197" s="74"/>
      <c r="J197" s="75">
        <f t="shared" si="47"/>
        <v>0</v>
      </c>
      <c r="K197" s="74"/>
      <c r="L197" s="74"/>
      <c r="M197" s="74"/>
      <c r="N197" s="74"/>
      <c r="O197" s="74"/>
      <c r="P197" s="74"/>
      <c r="Q197" s="74"/>
      <c r="R197" s="74"/>
      <c r="S197" s="74"/>
      <c r="T197" s="74">
        <f t="shared" si="48"/>
        <v>0</v>
      </c>
      <c r="U197" s="74"/>
      <c r="V197" s="74"/>
      <c r="W197" s="74"/>
      <c r="X197" s="74"/>
      <c r="Y197" s="74"/>
      <c r="Z197" s="75">
        <f t="shared" si="35"/>
        <v>0</v>
      </c>
      <c r="AA197" s="74"/>
      <c r="AB197" s="74"/>
    </row>
    <row r="198" spans="1:28" hidden="1" outlineLevel="1" x14ac:dyDescent="0.2">
      <c r="A198" s="14" t="s">
        <v>183</v>
      </c>
      <c r="B198" s="20" t="s">
        <v>145</v>
      </c>
      <c r="C198" s="15" t="s">
        <v>130</v>
      </c>
      <c r="D198" s="72"/>
      <c r="E198" s="72">
        <v>500</v>
      </c>
      <c r="F198" s="74"/>
      <c r="G198" s="75">
        <f t="shared" si="46"/>
        <v>0</v>
      </c>
      <c r="H198" s="74"/>
      <c r="I198" s="74"/>
      <c r="J198" s="75">
        <f t="shared" si="47"/>
        <v>0</v>
      </c>
      <c r="K198" s="74"/>
      <c r="L198" s="74"/>
      <c r="M198" s="74"/>
      <c r="N198" s="74"/>
      <c r="O198" s="74"/>
      <c r="P198" s="74"/>
      <c r="Q198" s="74"/>
      <c r="R198" s="74"/>
      <c r="S198" s="74"/>
      <c r="T198" s="74">
        <f t="shared" si="48"/>
        <v>0</v>
      </c>
      <c r="U198" s="74"/>
      <c r="V198" s="74"/>
      <c r="W198" s="74"/>
      <c r="X198" s="74"/>
      <c r="Y198" s="74"/>
      <c r="Z198" s="75">
        <f t="shared" si="35"/>
        <v>0</v>
      </c>
      <c r="AA198" s="74"/>
      <c r="AB198" s="74"/>
    </row>
    <row r="199" spans="1:28" hidden="1" outlineLevel="1" x14ac:dyDescent="0.2">
      <c r="A199" s="14" t="s">
        <v>120</v>
      </c>
      <c r="B199" s="20" t="s">
        <v>145</v>
      </c>
      <c r="C199" s="15" t="s">
        <v>130</v>
      </c>
      <c r="D199" s="72"/>
      <c r="E199" s="72">
        <v>32000</v>
      </c>
      <c r="F199" s="74"/>
      <c r="G199" s="75"/>
      <c r="H199" s="74"/>
      <c r="I199" s="74"/>
      <c r="J199" s="75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5">
        <f t="shared" si="35"/>
        <v>0</v>
      </c>
      <c r="AA199" s="74"/>
      <c r="AB199" s="74"/>
    </row>
    <row r="200" spans="1:28" ht="24.75" hidden="1" customHeight="1" collapsed="1" x14ac:dyDescent="0.2">
      <c r="A200" s="14" t="s">
        <v>430</v>
      </c>
      <c r="B200" s="20" t="s">
        <v>145</v>
      </c>
      <c r="C200" s="15" t="s">
        <v>130</v>
      </c>
      <c r="D200" s="72"/>
      <c r="E200" s="72"/>
      <c r="F200" s="74"/>
      <c r="G200" s="75">
        <f t="shared" si="46"/>
        <v>0</v>
      </c>
      <c r="H200" s="74"/>
      <c r="I200" s="74"/>
      <c r="J200" s="75">
        <f t="shared" si="47"/>
        <v>0</v>
      </c>
      <c r="K200" s="74"/>
      <c r="L200" s="74"/>
      <c r="M200" s="74"/>
      <c r="N200" s="74"/>
      <c r="O200" s="74"/>
      <c r="P200" s="74"/>
      <c r="Q200" s="74"/>
      <c r="R200" s="74"/>
      <c r="S200" s="74"/>
      <c r="T200" s="74">
        <f t="shared" si="48"/>
        <v>0</v>
      </c>
      <c r="U200" s="74"/>
      <c r="V200" s="74"/>
      <c r="W200" s="74"/>
      <c r="X200" s="74"/>
      <c r="Y200" s="74"/>
      <c r="Z200" s="75">
        <f t="shared" ref="Z200:Z264" si="50">SUM(AA200:AB200)</f>
        <v>0</v>
      </c>
      <c r="AA200" s="74"/>
      <c r="AB200" s="74"/>
    </row>
    <row r="201" spans="1:28" ht="38.25" hidden="1" customHeight="1" x14ac:dyDescent="0.2">
      <c r="A201" s="14" t="s">
        <v>114</v>
      </c>
      <c r="B201" s="20" t="s">
        <v>145</v>
      </c>
      <c r="C201" s="15" t="s">
        <v>130</v>
      </c>
      <c r="D201" s="72"/>
      <c r="E201" s="72">
        <v>28884.799999999999</v>
      </c>
      <c r="F201" s="74"/>
      <c r="G201" s="75">
        <f>SUM(I201+H201)</f>
        <v>20916.400000000001</v>
      </c>
      <c r="H201" s="74">
        <v>4184</v>
      </c>
      <c r="I201" s="74">
        <v>16732.400000000001</v>
      </c>
      <c r="J201" s="75">
        <f t="shared" si="47"/>
        <v>26655</v>
      </c>
      <c r="K201" s="74">
        <v>8543</v>
      </c>
      <c r="L201" s="74"/>
      <c r="M201" s="74"/>
      <c r="N201" s="74"/>
      <c r="O201" s="74"/>
      <c r="P201" s="74"/>
      <c r="Q201" s="74"/>
      <c r="R201" s="74"/>
      <c r="S201" s="74"/>
      <c r="T201" s="74">
        <v>18112</v>
      </c>
      <c r="U201" s="74"/>
      <c r="V201" s="74"/>
      <c r="W201" s="74"/>
      <c r="X201" s="74"/>
      <c r="Y201" s="74"/>
      <c r="Z201" s="75">
        <f t="shared" si="50"/>
        <v>21402</v>
      </c>
      <c r="AA201" s="117">
        <v>3290</v>
      </c>
      <c r="AB201" s="74">
        <v>18112</v>
      </c>
    </row>
    <row r="202" spans="1:28" ht="51" hidden="1" x14ac:dyDescent="0.2">
      <c r="A202" s="27" t="s">
        <v>362</v>
      </c>
      <c r="B202" s="20" t="s">
        <v>145</v>
      </c>
      <c r="C202" s="15" t="s">
        <v>130</v>
      </c>
      <c r="D202" s="72">
        <v>1669.2</v>
      </c>
      <c r="E202" s="72">
        <v>93564.5</v>
      </c>
      <c r="F202" s="74"/>
      <c r="G202" s="75">
        <f>SUM(I202+H202)</f>
        <v>0</v>
      </c>
      <c r="H202" s="74"/>
      <c r="I202" s="74"/>
      <c r="J202" s="75">
        <f>SUM(K202+T202)</f>
        <v>21330</v>
      </c>
      <c r="K202" s="74">
        <v>21330</v>
      </c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5">
        <f t="shared" si="50"/>
        <v>21330</v>
      </c>
      <c r="AA202" s="74">
        <v>21330</v>
      </c>
      <c r="AB202" s="74"/>
    </row>
    <row r="203" spans="1:28" s="48" customFormat="1" ht="25.5" hidden="1" x14ac:dyDescent="0.2">
      <c r="A203" s="45" t="s">
        <v>29</v>
      </c>
      <c r="B203" s="20" t="s">
        <v>145</v>
      </c>
      <c r="C203" s="15" t="s">
        <v>130</v>
      </c>
      <c r="D203" s="80">
        <f t="shared" ref="D203:I203" si="51">D204+D205+D206+D207+D208+D209+D210+D211+D212+D213+D214+D215</f>
        <v>0</v>
      </c>
      <c r="E203" s="80">
        <f t="shared" si="51"/>
        <v>0</v>
      </c>
      <c r="F203" s="80">
        <f t="shared" si="51"/>
        <v>0</v>
      </c>
      <c r="G203" s="81">
        <f t="shared" si="51"/>
        <v>0</v>
      </c>
      <c r="H203" s="80">
        <f t="shared" si="51"/>
        <v>0</v>
      </c>
      <c r="I203" s="80">
        <f t="shared" si="51"/>
        <v>0</v>
      </c>
      <c r="J203" s="82">
        <f>SUM(K203+T203)</f>
        <v>23983.199999999997</v>
      </c>
      <c r="K203" s="80">
        <f>K204+K205+K206+K207+K208+K209+K210+K211+K212+K213+K214+K215</f>
        <v>20167.099999999995</v>
      </c>
      <c r="L203" s="80">
        <f>L204+L205+L206+L207+L208+L209+L210+L211+L212+L213+L214+L215</f>
        <v>15035.3</v>
      </c>
      <c r="M203" s="80">
        <f>M204+M205+M206+M207+M208+M209+M210+M211+M212+M213+M214+M215</f>
        <v>142.30000000000001</v>
      </c>
      <c r="N203" s="80">
        <f>N204+N205+N206+N207+N208+N209+N210+N211+N212+N213+N214+N215</f>
        <v>100</v>
      </c>
      <c r="O203" s="80">
        <f>O204+O205+O206+O207+O208+O209+O210+O211+O212+O213+O214+O215</f>
        <v>0</v>
      </c>
      <c r="P203" s="80"/>
      <c r="Q203" s="80"/>
      <c r="R203" s="80">
        <f>R204+R205+R206+R207+R208+R209+R210+R211+R212+R213+R214+R215</f>
        <v>4889.5</v>
      </c>
      <c r="S203" s="80"/>
      <c r="T203" s="74">
        <f t="shared" si="48"/>
        <v>3816.1000000000004</v>
      </c>
      <c r="U203" s="80"/>
      <c r="V203" s="80">
        <f>SUM(V204:V216)</f>
        <v>2529.0000000000005</v>
      </c>
      <c r="W203" s="80">
        <f>SUM(W204:W216)</f>
        <v>1287.1000000000001</v>
      </c>
      <c r="X203" s="80"/>
      <c r="Y203" s="80"/>
      <c r="Z203" s="75">
        <f t="shared" si="50"/>
        <v>16316.1</v>
      </c>
      <c r="AA203" s="80">
        <f>AA204+AA205+AA206+AA207+AA208+AA209+AA210+AA211+AA212+AA213+AA214+AA215</f>
        <v>12500</v>
      </c>
      <c r="AB203" s="80">
        <f>SUM(AB204+AB205+AB206+AB207+AB209+AB210+AB211+AB212+AB213+AB214+AB215+AB216)</f>
        <v>3816.1</v>
      </c>
    </row>
    <row r="204" spans="1:28" hidden="1" outlineLevel="1" x14ac:dyDescent="0.2">
      <c r="A204" s="14" t="s">
        <v>445</v>
      </c>
      <c r="B204" s="20" t="s">
        <v>145</v>
      </c>
      <c r="C204" s="15" t="s">
        <v>130</v>
      </c>
      <c r="D204" s="72"/>
      <c r="E204" s="72"/>
      <c r="F204" s="74"/>
      <c r="G204" s="75"/>
      <c r="H204" s="74"/>
      <c r="I204" s="74"/>
      <c r="J204" s="75">
        <f t="shared" ref="J204:J216" si="52">SUM(K204+T204)</f>
        <v>3540.5</v>
      </c>
      <c r="K204" s="74">
        <f>L204+M204+N204+O204+R204</f>
        <v>2187.1</v>
      </c>
      <c r="L204" s="74">
        <v>1446.1</v>
      </c>
      <c r="M204" s="74">
        <v>5</v>
      </c>
      <c r="N204" s="74">
        <v>100</v>
      </c>
      <c r="O204" s="74"/>
      <c r="P204" s="74"/>
      <c r="Q204" s="74"/>
      <c r="R204" s="74">
        <v>636</v>
      </c>
      <c r="S204" s="74"/>
      <c r="T204" s="74">
        <f t="shared" si="48"/>
        <v>1353.4</v>
      </c>
      <c r="U204" s="74"/>
      <c r="V204" s="74">
        <v>1264.5</v>
      </c>
      <c r="W204" s="74">
        <v>88.9</v>
      </c>
      <c r="X204" s="74"/>
      <c r="Y204" s="74"/>
      <c r="Z204" s="75">
        <f t="shared" si="50"/>
        <v>2853.4</v>
      </c>
      <c r="AA204" s="74">
        <v>1500</v>
      </c>
      <c r="AB204" s="74">
        <v>1353.4</v>
      </c>
    </row>
    <row r="205" spans="1:28" hidden="1" outlineLevel="1" x14ac:dyDescent="0.2">
      <c r="A205" s="14" t="s">
        <v>446</v>
      </c>
      <c r="B205" s="20" t="s">
        <v>145</v>
      </c>
      <c r="C205" s="15" t="s">
        <v>130</v>
      </c>
      <c r="D205" s="72"/>
      <c r="E205" s="72"/>
      <c r="F205" s="74"/>
      <c r="G205" s="75"/>
      <c r="H205" s="74"/>
      <c r="I205" s="74"/>
      <c r="J205" s="75">
        <f t="shared" si="52"/>
        <v>1940.1999999999998</v>
      </c>
      <c r="K205" s="74">
        <f t="shared" ref="K205:K214" si="53">L205+M205+N205+O205+R205</f>
        <v>1829.1</v>
      </c>
      <c r="L205" s="74">
        <v>1166.0999999999999</v>
      </c>
      <c r="M205" s="74">
        <v>15</v>
      </c>
      <c r="N205" s="74"/>
      <c r="O205" s="74"/>
      <c r="P205" s="74"/>
      <c r="Q205" s="74"/>
      <c r="R205" s="74">
        <v>648</v>
      </c>
      <c r="S205" s="74"/>
      <c r="T205" s="74">
        <f t="shared" si="48"/>
        <v>111.1</v>
      </c>
      <c r="U205" s="74"/>
      <c r="V205" s="74"/>
      <c r="W205" s="74">
        <v>111.1</v>
      </c>
      <c r="X205" s="74"/>
      <c r="Y205" s="74"/>
      <c r="Z205" s="75">
        <f t="shared" si="50"/>
        <v>1061.0999999999999</v>
      </c>
      <c r="AA205" s="74">
        <v>950</v>
      </c>
      <c r="AB205" s="74">
        <v>111.1</v>
      </c>
    </row>
    <row r="206" spans="1:28" hidden="1" outlineLevel="1" x14ac:dyDescent="0.2">
      <c r="A206" s="14" t="s">
        <v>447</v>
      </c>
      <c r="B206" s="20" t="s">
        <v>145</v>
      </c>
      <c r="C206" s="15" t="s">
        <v>130</v>
      </c>
      <c r="D206" s="72"/>
      <c r="E206" s="72"/>
      <c r="F206" s="74"/>
      <c r="G206" s="75"/>
      <c r="H206" s="74"/>
      <c r="I206" s="74"/>
      <c r="J206" s="75">
        <f t="shared" si="52"/>
        <v>1610.3999999999999</v>
      </c>
      <c r="K206" s="74">
        <f t="shared" si="53"/>
        <v>1382.1</v>
      </c>
      <c r="L206" s="74">
        <v>1117.0999999999999</v>
      </c>
      <c r="M206" s="74"/>
      <c r="N206" s="74"/>
      <c r="O206" s="74"/>
      <c r="P206" s="74"/>
      <c r="Q206" s="74"/>
      <c r="R206" s="74">
        <v>265</v>
      </c>
      <c r="S206" s="74"/>
      <c r="T206" s="74">
        <f t="shared" si="48"/>
        <v>228.3</v>
      </c>
      <c r="U206" s="74"/>
      <c r="V206" s="74">
        <v>126.5</v>
      </c>
      <c r="W206" s="74">
        <v>101.8</v>
      </c>
      <c r="X206" s="74"/>
      <c r="Y206" s="74"/>
      <c r="Z206" s="75">
        <f t="shared" si="50"/>
        <v>1178.3</v>
      </c>
      <c r="AA206" s="74">
        <v>950</v>
      </c>
      <c r="AB206" s="74">
        <v>228.3</v>
      </c>
    </row>
    <row r="207" spans="1:28" hidden="1" outlineLevel="1" x14ac:dyDescent="0.2">
      <c r="A207" s="14" t="s">
        <v>448</v>
      </c>
      <c r="B207" s="20" t="s">
        <v>145</v>
      </c>
      <c r="C207" s="15" t="s">
        <v>130</v>
      </c>
      <c r="D207" s="72"/>
      <c r="E207" s="72"/>
      <c r="F207" s="74"/>
      <c r="G207" s="75"/>
      <c r="H207" s="74"/>
      <c r="I207" s="74"/>
      <c r="J207" s="75">
        <f t="shared" si="52"/>
        <v>1878.8000000000002</v>
      </c>
      <c r="K207" s="74">
        <f t="shared" si="53"/>
        <v>1527.7</v>
      </c>
      <c r="L207" s="74">
        <v>1305.2</v>
      </c>
      <c r="M207" s="74">
        <v>7.5</v>
      </c>
      <c r="N207" s="74"/>
      <c r="O207" s="74"/>
      <c r="P207" s="74"/>
      <c r="Q207" s="74"/>
      <c r="R207" s="74">
        <v>215</v>
      </c>
      <c r="S207" s="74"/>
      <c r="T207" s="74">
        <f t="shared" si="48"/>
        <v>351.1</v>
      </c>
      <c r="U207" s="74"/>
      <c r="V207" s="74">
        <v>252.9</v>
      </c>
      <c r="W207" s="74">
        <v>98.2</v>
      </c>
      <c r="X207" s="74"/>
      <c r="Y207" s="74"/>
      <c r="Z207" s="75">
        <f t="shared" si="50"/>
        <v>1451.1</v>
      </c>
      <c r="AA207" s="74">
        <v>1100</v>
      </c>
      <c r="AB207" s="74">
        <v>351.1</v>
      </c>
    </row>
    <row r="208" spans="1:28" hidden="1" outlineLevel="1" x14ac:dyDescent="0.2">
      <c r="A208" s="14" t="s">
        <v>449</v>
      </c>
      <c r="B208" s="20" t="s">
        <v>145</v>
      </c>
      <c r="C208" s="15" t="s">
        <v>130</v>
      </c>
      <c r="D208" s="72"/>
      <c r="E208" s="72"/>
      <c r="F208" s="74"/>
      <c r="G208" s="75"/>
      <c r="H208" s="74"/>
      <c r="I208" s="74"/>
      <c r="J208" s="75">
        <f t="shared" si="52"/>
        <v>0</v>
      </c>
      <c r="K208" s="74">
        <f t="shared" si="53"/>
        <v>0</v>
      </c>
      <c r="L208" s="74">
        <v>0</v>
      </c>
      <c r="M208" s="74"/>
      <c r="N208" s="74"/>
      <c r="O208" s="74"/>
      <c r="P208" s="74"/>
      <c r="Q208" s="74"/>
      <c r="R208" s="74"/>
      <c r="S208" s="74"/>
      <c r="T208" s="74">
        <f t="shared" si="48"/>
        <v>0</v>
      </c>
      <c r="U208" s="74"/>
      <c r="V208" s="74"/>
      <c r="W208" s="74"/>
      <c r="X208" s="74"/>
      <c r="Y208" s="74"/>
      <c r="Z208" s="75">
        <f t="shared" si="50"/>
        <v>50</v>
      </c>
      <c r="AA208" s="74">
        <v>50</v>
      </c>
      <c r="AB208" s="74"/>
    </row>
    <row r="209" spans="1:28" hidden="1" outlineLevel="1" x14ac:dyDescent="0.2">
      <c r="A209" s="14" t="s">
        <v>450</v>
      </c>
      <c r="B209" s="20" t="s">
        <v>145</v>
      </c>
      <c r="C209" s="15" t="s">
        <v>130</v>
      </c>
      <c r="D209" s="72"/>
      <c r="E209" s="72"/>
      <c r="F209" s="74"/>
      <c r="G209" s="75"/>
      <c r="H209" s="74"/>
      <c r="I209" s="74"/>
      <c r="J209" s="75">
        <f t="shared" si="52"/>
        <v>3759.4</v>
      </c>
      <c r="K209" s="74">
        <f t="shared" si="53"/>
        <v>3036.4</v>
      </c>
      <c r="L209" s="74">
        <v>2715.4</v>
      </c>
      <c r="M209" s="74">
        <v>12</v>
      </c>
      <c r="N209" s="74"/>
      <c r="O209" s="74"/>
      <c r="P209" s="74"/>
      <c r="Q209" s="74"/>
      <c r="R209" s="74">
        <v>309</v>
      </c>
      <c r="S209" s="74"/>
      <c r="T209" s="74">
        <f t="shared" si="48"/>
        <v>723</v>
      </c>
      <c r="U209" s="74"/>
      <c r="V209" s="74">
        <v>505.8</v>
      </c>
      <c r="W209" s="74">
        <v>217.2</v>
      </c>
      <c r="X209" s="74"/>
      <c r="Y209" s="74"/>
      <c r="Z209" s="75">
        <f t="shared" si="50"/>
        <v>2923</v>
      </c>
      <c r="AA209" s="74">
        <v>2200</v>
      </c>
      <c r="AB209" s="74">
        <v>723</v>
      </c>
    </row>
    <row r="210" spans="1:28" hidden="1" outlineLevel="1" x14ac:dyDescent="0.2">
      <c r="A210" s="14" t="s">
        <v>451</v>
      </c>
      <c r="B210" s="20" t="s">
        <v>145</v>
      </c>
      <c r="C210" s="15" t="s">
        <v>130</v>
      </c>
      <c r="D210" s="72"/>
      <c r="E210" s="72"/>
      <c r="F210" s="74"/>
      <c r="G210" s="75"/>
      <c r="H210" s="74"/>
      <c r="I210" s="74"/>
      <c r="J210" s="75">
        <f t="shared" si="52"/>
        <v>2173.2999999999997</v>
      </c>
      <c r="K210" s="74">
        <f t="shared" si="53"/>
        <v>2064.6999999999998</v>
      </c>
      <c r="L210" s="74">
        <v>878.2</v>
      </c>
      <c r="M210" s="74">
        <v>10</v>
      </c>
      <c r="N210" s="74"/>
      <c r="O210" s="74"/>
      <c r="P210" s="74"/>
      <c r="Q210" s="74"/>
      <c r="R210" s="74">
        <v>1176.5</v>
      </c>
      <c r="S210" s="74"/>
      <c r="T210" s="74">
        <f t="shared" si="48"/>
        <v>108.6</v>
      </c>
      <c r="U210" s="74"/>
      <c r="V210" s="74"/>
      <c r="W210" s="74">
        <v>108.6</v>
      </c>
      <c r="X210" s="74"/>
      <c r="Y210" s="74"/>
      <c r="Z210" s="75">
        <f t="shared" si="50"/>
        <v>808.6</v>
      </c>
      <c r="AA210" s="74">
        <v>700</v>
      </c>
      <c r="AB210" s="74">
        <v>108.6</v>
      </c>
    </row>
    <row r="211" spans="1:28" hidden="1" outlineLevel="1" x14ac:dyDescent="0.2">
      <c r="A211" s="14" t="s">
        <v>452</v>
      </c>
      <c r="B211" s="20" t="s">
        <v>145</v>
      </c>
      <c r="C211" s="15" t="s">
        <v>130</v>
      </c>
      <c r="D211" s="72"/>
      <c r="E211" s="72"/>
      <c r="F211" s="74"/>
      <c r="G211" s="75"/>
      <c r="H211" s="74"/>
      <c r="I211" s="74"/>
      <c r="J211" s="75">
        <f t="shared" si="52"/>
        <v>1709.4</v>
      </c>
      <c r="K211" s="74">
        <f t="shared" si="53"/>
        <v>1445.4</v>
      </c>
      <c r="L211" s="74">
        <v>1150.4000000000001</v>
      </c>
      <c r="M211" s="74"/>
      <c r="N211" s="74"/>
      <c r="O211" s="74"/>
      <c r="P211" s="74"/>
      <c r="Q211" s="74"/>
      <c r="R211" s="74">
        <v>295</v>
      </c>
      <c r="S211" s="74"/>
      <c r="T211" s="74">
        <f t="shared" si="48"/>
        <v>264</v>
      </c>
      <c r="U211" s="74"/>
      <c r="V211" s="74">
        <v>126.5</v>
      </c>
      <c r="W211" s="74">
        <v>137.5</v>
      </c>
      <c r="X211" s="74"/>
      <c r="Y211" s="74"/>
      <c r="Z211" s="75">
        <f t="shared" si="50"/>
        <v>1214</v>
      </c>
      <c r="AA211" s="74">
        <v>950</v>
      </c>
      <c r="AB211" s="74">
        <v>264</v>
      </c>
    </row>
    <row r="212" spans="1:28" hidden="1" outlineLevel="1" x14ac:dyDescent="0.2">
      <c r="A212" s="14" t="s">
        <v>453</v>
      </c>
      <c r="B212" s="20" t="s">
        <v>145</v>
      </c>
      <c r="C212" s="15" t="s">
        <v>130</v>
      </c>
      <c r="D212" s="72"/>
      <c r="E212" s="72"/>
      <c r="F212" s="74"/>
      <c r="G212" s="75"/>
      <c r="H212" s="74"/>
      <c r="I212" s="74"/>
      <c r="J212" s="75">
        <f t="shared" si="52"/>
        <v>2525.1999999999998</v>
      </c>
      <c r="K212" s="74">
        <f t="shared" si="53"/>
        <v>2287.6999999999998</v>
      </c>
      <c r="L212" s="74">
        <v>1712.7</v>
      </c>
      <c r="M212" s="74"/>
      <c r="N212" s="74"/>
      <c r="O212" s="74"/>
      <c r="P212" s="74"/>
      <c r="Q212" s="74"/>
      <c r="R212" s="74">
        <v>575</v>
      </c>
      <c r="S212" s="74"/>
      <c r="T212" s="74">
        <f t="shared" si="48"/>
        <v>237.5</v>
      </c>
      <c r="U212" s="74"/>
      <c r="V212" s="74">
        <v>126.4</v>
      </c>
      <c r="W212" s="74">
        <v>111.1</v>
      </c>
      <c r="X212" s="74"/>
      <c r="Y212" s="74"/>
      <c r="Z212" s="75">
        <f t="shared" si="50"/>
        <v>1437.5</v>
      </c>
      <c r="AA212" s="74">
        <v>1200</v>
      </c>
      <c r="AB212" s="74">
        <v>237.5</v>
      </c>
    </row>
    <row r="213" spans="1:28" hidden="1" outlineLevel="1" x14ac:dyDescent="0.2">
      <c r="A213" s="14" t="s">
        <v>454</v>
      </c>
      <c r="B213" s="20" t="s">
        <v>145</v>
      </c>
      <c r="C213" s="15" t="s">
        <v>130</v>
      </c>
      <c r="D213" s="72"/>
      <c r="E213" s="72"/>
      <c r="F213" s="74"/>
      <c r="G213" s="75"/>
      <c r="H213" s="74"/>
      <c r="I213" s="74"/>
      <c r="J213" s="75">
        <f t="shared" si="52"/>
        <v>1439.1</v>
      </c>
      <c r="K213" s="74">
        <f t="shared" si="53"/>
        <v>1383.3</v>
      </c>
      <c r="L213" s="74">
        <v>1043.3</v>
      </c>
      <c r="M213" s="74">
        <v>75</v>
      </c>
      <c r="N213" s="74"/>
      <c r="O213" s="74"/>
      <c r="P213" s="74"/>
      <c r="Q213" s="74"/>
      <c r="R213" s="74">
        <v>265</v>
      </c>
      <c r="S213" s="74"/>
      <c r="T213" s="74">
        <f t="shared" si="48"/>
        <v>55.8</v>
      </c>
      <c r="U213" s="74"/>
      <c r="V213" s="74"/>
      <c r="W213" s="74">
        <v>55.8</v>
      </c>
      <c r="X213" s="74"/>
      <c r="Y213" s="74"/>
      <c r="Z213" s="75">
        <f t="shared" si="50"/>
        <v>955.8</v>
      </c>
      <c r="AA213" s="74">
        <v>900</v>
      </c>
      <c r="AB213" s="74">
        <v>55.8</v>
      </c>
    </row>
    <row r="214" spans="1:28" hidden="1" outlineLevel="1" x14ac:dyDescent="0.2">
      <c r="A214" s="14" t="s">
        <v>455</v>
      </c>
      <c r="B214" s="20" t="s">
        <v>145</v>
      </c>
      <c r="C214" s="15" t="s">
        <v>130</v>
      </c>
      <c r="D214" s="72"/>
      <c r="E214" s="72"/>
      <c r="F214" s="74"/>
      <c r="G214" s="75"/>
      <c r="H214" s="74"/>
      <c r="I214" s="74"/>
      <c r="J214" s="75">
        <f t="shared" si="52"/>
        <v>1681.5</v>
      </c>
      <c r="K214" s="74">
        <f t="shared" si="53"/>
        <v>1552.3</v>
      </c>
      <c r="L214" s="74">
        <v>1442.3</v>
      </c>
      <c r="M214" s="74">
        <v>10</v>
      </c>
      <c r="N214" s="74"/>
      <c r="O214" s="74"/>
      <c r="P214" s="74"/>
      <c r="Q214" s="74"/>
      <c r="R214" s="74">
        <v>100</v>
      </c>
      <c r="S214" s="74"/>
      <c r="T214" s="74">
        <f t="shared" si="48"/>
        <v>129.19999999999999</v>
      </c>
      <c r="U214" s="74"/>
      <c r="V214" s="74"/>
      <c r="W214" s="74">
        <v>129.19999999999999</v>
      </c>
      <c r="X214" s="74"/>
      <c r="Y214" s="74"/>
      <c r="Z214" s="75">
        <f t="shared" si="50"/>
        <v>1229.2</v>
      </c>
      <c r="AA214" s="74">
        <v>1100</v>
      </c>
      <c r="AB214" s="74">
        <v>129.19999999999999</v>
      </c>
    </row>
    <row r="215" spans="1:28" hidden="1" outlineLevel="1" x14ac:dyDescent="0.2">
      <c r="A215" s="14" t="s">
        <v>456</v>
      </c>
      <c r="B215" s="20" t="s">
        <v>145</v>
      </c>
      <c r="C215" s="15" t="s">
        <v>130</v>
      </c>
      <c r="D215" s="72"/>
      <c r="E215" s="72"/>
      <c r="F215" s="74"/>
      <c r="G215" s="75"/>
      <c r="H215" s="74"/>
      <c r="I215" s="74"/>
      <c r="J215" s="75">
        <f t="shared" si="52"/>
        <v>1599</v>
      </c>
      <c r="K215" s="74">
        <f>L215+M215+N215+O215+R215</f>
        <v>1471.3</v>
      </c>
      <c r="L215" s="74">
        <v>1058.5</v>
      </c>
      <c r="M215" s="74">
        <v>7.8</v>
      </c>
      <c r="N215" s="74"/>
      <c r="O215" s="74"/>
      <c r="P215" s="74"/>
      <c r="Q215" s="74"/>
      <c r="R215" s="74">
        <v>405</v>
      </c>
      <c r="S215" s="74"/>
      <c r="T215" s="74">
        <f t="shared" si="48"/>
        <v>127.7</v>
      </c>
      <c r="U215" s="74"/>
      <c r="V215" s="74"/>
      <c r="W215" s="74">
        <v>127.7</v>
      </c>
      <c r="X215" s="74"/>
      <c r="Y215" s="74"/>
      <c r="Z215" s="75">
        <f t="shared" si="50"/>
        <v>1027.7</v>
      </c>
      <c r="AA215" s="74">
        <v>900</v>
      </c>
      <c r="AB215" s="74">
        <v>127.7</v>
      </c>
    </row>
    <row r="216" spans="1:28" ht="25.5" hidden="1" outlineLevel="1" x14ac:dyDescent="0.2">
      <c r="A216" s="14" t="s">
        <v>97</v>
      </c>
      <c r="B216" s="20" t="s">
        <v>145</v>
      </c>
      <c r="C216" s="15" t="s">
        <v>130</v>
      </c>
      <c r="D216" s="72"/>
      <c r="E216" s="72"/>
      <c r="F216" s="74"/>
      <c r="G216" s="75"/>
      <c r="H216" s="74"/>
      <c r="I216" s="74"/>
      <c r="J216" s="75">
        <f t="shared" si="52"/>
        <v>126.4</v>
      </c>
      <c r="K216" s="74"/>
      <c r="L216" s="74"/>
      <c r="M216" s="74"/>
      <c r="N216" s="74"/>
      <c r="O216" s="74"/>
      <c r="P216" s="74"/>
      <c r="Q216" s="74"/>
      <c r="R216" s="74"/>
      <c r="S216" s="74"/>
      <c r="T216" s="74">
        <f t="shared" si="48"/>
        <v>126.4</v>
      </c>
      <c r="U216" s="74"/>
      <c r="V216" s="74">
        <v>126.4</v>
      </c>
      <c r="W216" s="74"/>
      <c r="X216" s="74"/>
      <c r="Y216" s="74"/>
      <c r="Z216" s="75">
        <f t="shared" si="50"/>
        <v>126.4</v>
      </c>
      <c r="AA216" s="74"/>
      <c r="AB216" s="74">
        <v>126.4</v>
      </c>
    </row>
    <row r="217" spans="1:28" ht="38.25" hidden="1" outlineLevel="1" x14ac:dyDescent="0.2">
      <c r="A217" s="40" t="s">
        <v>38</v>
      </c>
      <c r="B217" s="20"/>
      <c r="C217" s="15"/>
      <c r="D217" s="72"/>
      <c r="E217" s="72"/>
      <c r="F217" s="74"/>
      <c r="G217" s="75"/>
      <c r="H217" s="74"/>
      <c r="I217" s="74"/>
      <c r="J217" s="75"/>
      <c r="K217" s="74">
        <v>3028.4</v>
      </c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5"/>
      <c r="AA217" s="74">
        <v>3028.4</v>
      </c>
      <c r="AB217" s="74"/>
    </row>
    <row r="218" spans="1:28" ht="18" hidden="1" customHeight="1" collapsed="1" x14ac:dyDescent="0.2">
      <c r="A218" s="12" t="s">
        <v>227</v>
      </c>
      <c r="B218" s="21" t="s">
        <v>145</v>
      </c>
      <c r="C218" s="13" t="s">
        <v>132</v>
      </c>
      <c r="D218" s="86">
        <f>SUM(D219+D229+D235+D243+D253+D264+D265+D261+D262+D267+D276+D280+D284)</f>
        <v>898870.3</v>
      </c>
      <c r="E218" s="86">
        <f>SUM(E219+E229+E235+E239+E243+E253+E262+E264+E265+E266)</f>
        <v>820646.2</v>
      </c>
      <c r="F218" s="86">
        <f>SUM(F219+F229+F235+F243+F253+F264+F265+F261+F262+F267+F276+F280+F284)</f>
        <v>0</v>
      </c>
      <c r="G218" s="87">
        <f>SUM(G219+G229+G235+G243+G253+G264+G265+G261+G262+G267+G276+G280+G284)</f>
        <v>917935.7</v>
      </c>
      <c r="H218" s="86">
        <f>SUM(H219+H229+H235+H243+H253+H264+H265+H261+H262+H267+H276+H280+H284)</f>
        <v>216136.59999999998</v>
      </c>
      <c r="I218" s="86">
        <f>SUM(I219+I229+I235+I243+I253+I264+I265+I261+I262+I267+I276+I280+I284)</f>
        <v>701799.1</v>
      </c>
      <c r="J218" s="87">
        <f>SUM(J219+J229+J235+J239+J243+J253+J264+J265+J261+J262+J267+J276+J280+J284)</f>
        <v>905042.50000000012</v>
      </c>
      <c r="K218" s="86">
        <f>SUM(K219+K229+K235+K239+K243+K253+K264+K265+K261+K262+K267+K276+K280+K284+K285)</f>
        <v>287004.69999999995</v>
      </c>
      <c r="L218" s="86">
        <f t="shared" ref="L218:T218" si="54">SUM(L219+L229+L235+L239+L243+L253+L264+L265+L261+L262+L267+L276+L280+L284+L285)</f>
        <v>21895.7</v>
      </c>
      <c r="M218" s="86">
        <f t="shared" si="54"/>
        <v>991.2</v>
      </c>
      <c r="N218" s="86">
        <f t="shared" si="54"/>
        <v>1500.3</v>
      </c>
      <c r="O218" s="86">
        <f t="shared" si="54"/>
        <v>2326.3000000000002</v>
      </c>
      <c r="P218" s="86">
        <f t="shared" si="54"/>
        <v>0</v>
      </c>
      <c r="Q218" s="86">
        <f t="shared" si="54"/>
        <v>0</v>
      </c>
      <c r="R218" s="86">
        <f t="shared" si="54"/>
        <v>40855.5</v>
      </c>
      <c r="S218" s="86">
        <f t="shared" si="54"/>
        <v>0</v>
      </c>
      <c r="T218" s="86">
        <f t="shared" si="54"/>
        <v>620295.80000000005</v>
      </c>
      <c r="U218" s="86">
        <f>SUM(U219+U229)</f>
        <v>617231.89999999991</v>
      </c>
      <c r="V218" s="86">
        <f>SUM(V219+V229+V235+V243+V253+V264+V265+V261+V262+V267+V276+V280+V284)</f>
        <v>0</v>
      </c>
      <c r="W218" s="86">
        <f>SUM(W219+W229+W235+W243+W253+W264+W265+W261+W262+W267+W276+W280+W284)</f>
        <v>118.9</v>
      </c>
      <c r="X218" s="86">
        <f>SUM(X219+X229+X235+X243+X253+X264+X265+X261+X262+X267+X276+X280+X284)</f>
        <v>1066</v>
      </c>
      <c r="Y218" s="86">
        <f>SUM(Y219+Y229+Y235+Y243+Y253+Y264+Y265+Y261+Y262+Y267+Y276+Y280+Y284)</f>
        <v>1879</v>
      </c>
      <c r="Z218" s="75">
        <f t="shared" si="50"/>
        <v>834518.3</v>
      </c>
      <c r="AA218" s="86">
        <f>SUM(AA219+AA229+AA235+AA239+AA243+AA253+AA264+AA265+AA261+AA262+AA267+AA276+AA280+AA284+AA285)</f>
        <v>214222.5</v>
      </c>
      <c r="AB218" s="86">
        <f>SUM(AB219+AB229+AB235+AB239+AB243+AB253+AB264+AB265+AB261+AB262+AB267+AB276+AB280+AB284+AB285)</f>
        <v>620295.80000000005</v>
      </c>
    </row>
    <row r="219" spans="1:28" s="18" customFormat="1" ht="29.25" hidden="1" customHeight="1" x14ac:dyDescent="0.2">
      <c r="A219" s="22" t="s">
        <v>363</v>
      </c>
      <c r="B219" s="46"/>
      <c r="C219" s="47"/>
      <c r="D219" s="97">
        <f t="shared" ref="D219:T219" si="55">SUM(D220+D221+D222+D223+D224+D225+D226+D227+D228)</f>
        <v>578044.6</v>
      </c>
      <c r="E219" s="97">
        <f t="shared" si="55"/>
        <v>596353.4</v>
      </c>
      <c r="F219" s="97">
        <f t="shared" si="55"/>
        <v>0</v>
      </c>
      <c r="G219" s="98">
        <f t="shared" si="55"/>
        <v>72433.799999999988</v>
      </c>
      <c r="H219" s="97">
        <f t="shared" si="55"/>
        <v>72433.799999999988</v>
      </c>
      <c r="I219" s="97">
        <f t="shared" si="55"/>
        <v>0</v>
      </c>
      <c r="J219" s="98">
        <f t="shared" si="55"/>
        <v>658381.70000000007</v>
      </c>
      <c r="K219" s="97">
        <f t="shared" si="55"/>
        <v>73453.7</v>
      </c>
      <c r="L219" s="97">
        <f t="shared" si="55"/>
        <v>0</v>
      </c>
      <c r="M219" s="97">
        <f t="shared" si="55"/>
        <v>0</v>
      </c>
      <c r="N219" s="97">
        <f t="shared" si="55"/>
        <v>0</v>
      </c>
      <c r="O219" s="97">
        <f t="shared" si="55"/>
        <v>0</v>
      </c>
      <c r="P219" s="97">
        <f t="shared" si="55"/>
        <v>0</v>
      </c>
      <c r="Q219" s="97">
        <f t="shared" si="55"/>
        <v>0</v>
      </c>
      <c r="R219" s="97">
        <f t="shared" si="55"/>
        <v>0</v>
      </c>
      <c r="S219" s="97">
        <f t="shared" si="55"/>
        <v>0</v>
      </c>
      <c r="T219" s="97">
        <f t="shared" si="55"/>
        <v>584928</v>
      </c>
      <c r="U219" s="97">
        <f>SUM(U220+U221+U222+U223+U224+U225+U226+U227+U228)</f>
        <v>582222.79999999993</v>
      </c>
      <c r="V219" s="97">
        <f>SUM(V220+V221+V222+V223+V224+V225+V226+V227+V228)</f>
        <v>0</v>
      </c>
      <c r="W219" s="97">
        <f>SUM(W220+W221+W222+W223+W224+W225+W226+W227+W228)</f>
        <v>0</v>
      </c>
      <c r="X219" s="97">
        <f>SUM(X220+X221+X222+X223+X224+X225+X226+X227+X228)</f>
        <v>826.2</v>
      </c>
      <c r="Y219" s="97">
        <f>SUM(Y220+Y221+Y222+Y223+Y224+Y225+Y226+Y227+Y228)</f>
        <v>1879</v>
      </c>
      <c r="Z219" s="75">
        <f t="shared" si="50"/>
        <v>645709.30000000005</v>
      </c>
      <c r="AA219" s="97">
        <f>SUM(AA220+AA221+AA222+AA223+AA224+AA225+AA226+AA227+AA228)</f>
        <v>60781.3</v>
      </c>
      <c r="AB219" s="97">
        <f>SUM(AB220+AB221+AB222+AB223+AB224+AB225+AB226+AB227+AB228)</f>
        <v>584928</v>
      </c>
    </row>
    <row r="220" spans="1:28" hidden="1" x14ac:dyDescent="0.2">
      <c r="A220" s="14" t="s">
        <v>431</v>
      </c>
      <c r="B220" s="20" t="s">
        <v>145</v>
      </c>
      <c r="C220" s="20" t="s">
        <v>132</v>
      </c>
      <c r="D220" s="76">
        <v>92665.600000000006</v>
      </c>
      <c r="E220" s="76">
        <v>90798</v>
      </c>
      <c r="F220" s="74"/>
      <c r="G220" s="75">
        <f t="shared" ref="G220:G307" si="56">SUM(I220+H220)</f>
        <v>11379.7</v>
      </c>
      <c r="H220" s="74">
        <v>11379.7</v>
      </c>
      <c r="I220" s="74"/>
      <c r="J220" s="75">
        <f t="shared" ref="J220:J228" si="57">SUM(K220+T220)</f>
        <v>97019.6</v>
      </c>
      <c r="K220" s="74">
        <v>9416</v>
      </c>
      <c r="L220" s="74"/>
      <c r="M220" s="74"/>
      <c r="N220" s="74"/>
      <c r="O220" s="74"/>
      <c r="P220" s="74"/>
      <c r="Q220" s="74"/>
      <c r="R220" s="74"/>
      <c r="S220" s="74"/>
      <c r="T220" s="74">
        <f t="shared" si="48"/>
        <v>87603.6</v>
      </c>
      <c r="U220" s="74">
        <v>87117.8</v>
      </c>
      <c r="V220" s="74"/>
      <c r="W220" s="74"/>
      <c r="X220" s="74">
        <v>240</v>
      </c>
      <c r="Y220" s="74">
        <v>245.8</v>
      </c>
      <c r="Z220" s="75">
        <f t="shared" si="50"/>
        <v>97019.6</v>
      </c>
      <c r="AA220" s="74">
        <v>9416</v>
      </c>
      <c r="AB220" s="74">
        <v>87603.6</v>
      </c>
    </row>
    <row r="221" spans="1:28" hidden="1" x14ac:dyDescent="0.2">
      <c r="A221" s="14" t="s">
        <v>432</v>
      </c>
      <c r="B221" s="20" t="s">
        <v>145</v>
      </c>
      <c r="C221" s="20" t="s">
        <v>132</v>
      </c>
      <c r="D221" s="76">
        <v>59612.800000000003</v>
      </c>
      <c r="E221" s="76">
        <v>59002.1</v>
      </c>
      <c r="F221" s="74"/>
      <c r="G221" s="75">
        <f t="shared" si="56"/>
        <v>5280.4</v>
      </c>
      <c r="H221" s="74">
        <v>5280.4</v>
      </c>
      <c r="I221" s="74"/>
      <c r="J221" s="75">
        <f t="shared" si="57"/>
        <v>69238.3</v>
      </c>
      <c r="K221" s="74">
        <v>4516.8</v>
      </c>
      <c r="L221" s="74"/>
      <c r="M221" s="74"/>
      <c r="N221" s="74"/>
      <c r="O221" s="74"/>
      <c r="P221" s="74"/>
      <c r="Q221" s="74"/>
      <c r="R221" s="74"/>
      <c r="S221" s="74"/>
      <c r="T221" s="74">
        <f t="shared" si="48"/>
        <v>64721.5</v>
      </c>
      <c r="U221" s="74">
        <v>64419</v>
      </c>
      <c r="V221" s="74"/>
      <c r="W221" s="74"/>
      <c r="X221" s="74">
        <v>83.7</v>
      </c>
      <c r="Y221" s="74">
        <v>218.8</v>
      </c>
      <c r="Z221" s="75">
        <f t="shared" si="50"/>
        <v>69238.3</v>
      </c>
      <c r="AA221" s="74">
        <v>4516.8</v>
      </c>
      <c r="AB221" s="74">
        <v>64721.5</v>
      </c>
    </row>
    <row r="222" spans="1:28" hidden="1" x14ac:dyDescent="0.2">
      <c r="A222" s="14" t="s">
        <v>433</v>
      </c>
      <c r="B222" s="20" t="s">
        <v>145</v>
      </c>
      <c r="C222" s="20" t="s">
        <v>132</v>
      </c>
      <c r="D222" s="76">
        <v>75666</v>
      </c>
      <c r="E222" s="76">
        <v>79910.600000000006</v>
      </c>
      <c r="F222" s="74"/>
      <c r="G222" s="75">
        <f t="shared" si="56"/>
        <v>7103.7</v>
      </c>
      <c r="H222" s="74">
        <v>7103.7</v>
      </c>
      <c r="I222" s="74"/>
      <c r="J222" s="75">
        <f t="shared" si="57"/>
        <v>83234.000000000015</v>
      </c>
      <c r="K222" s="74">
        <v>4832.3</v>
      </c>
      <c r="L222" s="74"/>
      <c r="M222" s="74"/>
      <c r="N222" s="74"/>
      <c r="O222" s="74"/>
      <c r="P222" s="74"/>
      <c r="Q222" s="74"/>
      <c r="R222" s="74"/>
      <c r="S222" s="74"/>
      <c r="T222" s="74">
        <f t="shared" si="48"/>
        <v>78401.700000000012</v>
      </c>
      <c r="U222" s="74">
        <v>78118.100000000006</v>
      </c>
      <c r="V222" s="74"/>
      <c r="W222" s="74"/>
      <c r="X222" s="74">
        <v>83.8</v>
      </c>
      <c r="Y222" s="74">
        <v>199.8</v>
      </c>
      <c r="Z222" s="75">
        <f t="shared" si="50"/>
        <v>83234</v>
      </c>
      <c r="AA222" s="74">
        <v>4832.3</v>
      </c>
      <c r="AB222" s="74">
        <v>78401.7</v>
      </c>
    </row>
    <row r="223" spans="1:28" hidden="1" x14ac:dyDescent="0.2">
      <c r="A223" s="14" t="s">
        <v>434</v>
      </c>
      <c r="B223" s="20" t="s">
        <v>145</v>
      </c>
      <c r="C223" s="20" t="s">
        <v>132</v>
      </c>
      <c r="D223" s="76">
        <v>162678.6</v>
      </c>
      <c r="E223" s="76">
        <v>146015</v>
      </c>
      <c r="F223" s="74"/>
      <c r="G223" s="75">
        <f t="shared" si="56"/>
        <v>17454.8</v>
      </c>
      <c r="H223" s="74">
        <v>17454.8</v>
      </c>
      <c r="I223" s="74"/>
      <c r="J223" s="75">
        <f t="shared" si="57"/>
        <v>161614.29999999999</v>
      </c>
      <c r="K223" s="74">
        <v>29486.5</v>
      </c>
      <c r="L223" s="74"/>
      <c r="M223" s="74"/>
      <c r="N223" s="74"/>
      <c r="O223" s="74"/>
      <c r="P223" s="74"/>
      <c r="Q223" s="74"/>
      <c r="R223" s="74"/>
      <c r="S223" s="74"/>
      <c r="T223" s="74">
        <f t="shared" si="48"/>
        <v>132127.79999999999</v>
      </c>
      <c r="U223" s="74">
        <v>131735.29999999999</v>
      </c>
      <c r="V223" s="74"/>
      <c r="W223" s="74"/>
      <c r="X223" s="74">
        <v>83.7</v>
      </c>
      <c r="Y223" s="74">
        <v>308.8</v>
      </c>
      <c r="Z223" s="75">
        <f t="shared" si="50"/>
        <v>149041.9</v>
      </c>
      <c r="AA223" s="74">
        <v>16914.099999999999</v>
      </c>
      <c r="AB223" s="74">
        <v>132127.79999999999</v>
      </c>
    </row>
    <row r="224" spans="1:28" hidden="1" x14ac:dyDescent="0.2">
      <c r="A224" s="14" t="s">
        <v>435</v>
      </c>
      <c r="B224" s="20" t="s">
        <v>145</v>
      </c>
      <c r="C224" s="20" t="s">
        <v>132</v>
      </c>
      <c r="D224" s="76">
        <v>66550.600000000006</v>
      </c>
      <c r="E224" s="76">
        <v>63766</v>
      </c>
      <c r="F224" s="74"/>
      <c r="G224" s="75">
        <f t="shared" si="56"/>
        <v>6768.6</v>
      </c>
      <c r="H224" s="74">
        <v>6768.6</v>
      </c>
      <c r="I224" s="74"/>
      <c r="J224" s="75">
        <f t="shared" si="57"/>
        <v>74890.100000000006</v>
      </c>
      <c r="K224" s="74">
        <v>5251.9</v>
      </c>
      <c r="L224" s="74"/>
      <c r="M224" s="74"/>
      <c r="N224" s="74"/>
      <c r="O224" s="74"/>
      <c r="P224" s="74"/>
      <c r="Q224" s="74"/>
      <c r="R224" s="74"/>
      <c r="S224" s="74"/>
      <c r="T224" s="74">
        <f t="shared" si="48"/>
        <v>69638.200000000012</v>
      </c>
      <c r="U224" s="74">
        <v>69286.100000000006</v>
      </c>
      <c r="V224" s="74"/>
      <c r="W224" s="74"/>
      <c r="X224" s="74">
        <v>83.8</v>
      </c>
      <c r="Y224" s="74">
        <v>268.3</v>
      </c>
      <c r="Z224" s="75">
        <f t="shared" si="50"/>
        <v>74890.099999999991</v>
      </c>
      <c r="AA224" s="74">
        <v>5251.9</v>
      </c>
      <c r="AB224" s="74">
        <v>69638.2</v>
      </c>
    </row>
    <row r="225" spans="1:28" hidden="1" x14ac:dyDescent="0.2">
      <c r="A225" s="14" t="s">
        <v>436</v>
      </c>
      <c r="B225" s="20" t="s">
        <v>145</v>
      </c>
      <c r="C225" s="20" t="s">
        <v>132</v>
      </c>
      <c r="D225" s="76">
        <v>40864.400000000001</v>
      </c>
      <c r="E225" s="76">
        <v>39766.6</v>
      </c>
      <c r="F225" s="74"/>
      <c r="G225" s="75">
        <f t="shared" si="56"/>
        <v>7359.7</v>
      </c>
      <c r="H225" s="74">
        <v>7359.7</v>
      </c>
      <c r="I225" s="74"/>
      <c r="J225" s="75">
        <f t="shared" si="57"/>
        <v>37963.4</v>
      </c>
      <c r="K225" s="74">
        <v>6727.3</v>
      </c>
      <c r="L225" s="74"/>
      <c r="M225" s="74"/>
      <c r="N225" s="74"/>
      <c r="O225" s="74"/>
      <c r="P225" s="74"/>
      <c r="Q225" s="74"/>
      <c r="R225" s="74"/>
      <c r="S225" s="74"/>
      <c r="T225" s="74">
        <f t="shared" si="48"/>
        <v>31236.100000000002</v>
      </c>
      <c r="U225" s="74">
        <v>30948.400000000001</v>
      </c>
      <c r="V225" s="74"/>
      <c r="W225" s="74"/>
      <c r="X225" s="74">
        <v>83.7</v>
      </c>
      <c r="Y225" s="74">
        <v>204</v>
      </c>
      <c r="Z225" s="75">
        <f t="shared" si="50"/>
        <v>37963.4</v>
      </c>
      <c r="AA225" s="74">
        <v>6727.3</v>
      </c>
      <c r="AB225" s="74">
        <v>31236.1</v>
      </c>
    </row>
    <row r="226" spans="1:28" hidden="1" x14ac:dyDescent="0.2">
      <c r="A226" s="14" t="s">
        <v>437</v>
      </c>
      <c r="B226" s="20" t="s">
        <v>145</v>
      </c>
      <c r="C226" s="20" t="s">
        <v>132</v>
      </c>
      <c r="D226" s="76">
        <v>40810.800000000003</v>
      </c>
      <c r="E226" s="76">
        <v>40361.5</v>
      </c>
      <c r="F226" s="74"/>
      <c r="G226" s="75">
        <f t="shared" si="56"/>
        <v>4620.7</v>
      </c>
      <c r="H226" s="74">
        <v>4620.7</v>
      </c>
      <c r="I226" s="74"/>
      <c r="J226" s="75">
        <f t="shared" si="57"/>
        <v>46096.399999999994</v>
      </c>
      <c r="K226" s="74">
        <v>3502.2</v>
      </c>
      <c r="L226" s="74"/>
      <c r="M226" s="74"/>
      <c r="N226" s="74"/>
      <c r="O226" s="74"/>
      <c r="P226" s="74"/>
      <c r="Q226" s="74"/>
      <c r="R226" s="74"/>
      <c r="S226" s="74"/>
      <c r="T226" s="74">
        <f t="shared" si="48"/>
        <v>42594.2</v>
      </c>
      <c r="U226" s="74">
        <v>42297.2</v>
      </c>
      <c r="V226" s="74"/>
      <c r="W226" s="74"/>
      <c r="X226" s="74">
        <v>83.7</v>
      </c>
      <c r="Y226" s="74">
        <v>213.3</v>
      </c>
      <c r="Z226" s="75">
        <f t="shared" si="50"/>
        <v>46096.399999999994</v>
      </c>
      <c r="AA226" s="74">
        <v>3502.2</v>
      </c>
      <c r="AB226" s="74">
        <v>42594.2</v>
      </c>
    </row>
    <row r="227" spans="1:28" ht="15" hidden="1" customHeight="1" x14ac:dyDescent="0.2">
      <c r="A227" s="14" t="s">
        <v>365</v>
      </c>
      <c r="B227" s="20" t="s">
        <v>145</v>
      </c>
      <c r="C227" s="20" t="s">
        <v>132</v>
      </c>
      <c r="D227" s="76">
        <v>24356.1</v>
      </c>
      <c r="E227" s="76">
        <v>76733.600000000006</v>
      </c>
      <c r="F227" s="74"/>
      <c r="G227" s="75">
        <f t="shared" si="56"/>
        <v>12466.2</v>
      </c>
      <c r="H227" s="74">
        <v>12466.2</v>
      </c>
      <c r="I227" s="74"/>
      <c r="J227" s="75">
        <f t="shared" si="57"/>
        <v>88325.599999999991</v>
      </c>
      <c r="K227" s="117">
        <v>9720.7000000000007</v>
      </c>
      <c r="L227" s="74"/>
      <c r="M227" s="74"/>
      <c r="N227" s="74"/>
      <c r="O227" s="74"/>
      <c r="P227" s="74"/>
      <c r="Q227" s="74"/>
      <c r="R227" s="74"/>
      <c r="S227" s="74"/>
      <c r="T227" s="74">
        <f t="shared" si="48"/>
        <v>78604.899999999994</v>
      </c>
      <c r="U227" s="74">
        <v>78300.899999999994</v>
      </c>
      <c r="V227" s="74"/>
      <c r="W227" s="74"/>
      <c r="X227" s="74">
        <v>83.8</v>
      </c>
      <c r="Y227" s="74">
        <v>220.2</v>
      </c>
      <c r="Z227" s="75">
        <f t="shared" si="50"/>
        <v>88225.599999999991</v>
      </c>
      <c r="AA227" s="117">
        <v>9620.7000000000007</v>
      </c>
      <c r="AB227" s="74">
        <v>78604.899999999994</v>
      </c>
    </row>
    <row r="228" spans="1:28" ht="15" hidden="1" customHeight="1" x14ac:dyDescent="0.2">
      <c r="A228" s="14" t="s">
        <v>439</v>
      </c>
      <c r="B228" s="20" t="s">
        <v>145</v>
      </c>
      <c r="C228" s="20" t="s">
        <v>132</v>
      </c>
      <c r="D228" s="76">
        <v>14839.7</v>
      </c>
      <c r="E228" s="76"/>
      <c r="F228" s="74"/>
      <c r="G228" s="75">
        <f t="shared" si="56"/>
        <v>0</v>
      </c>
      <c r="H228" s="74"/>
      <c r="I228" s="74"/>
      <c r="J228" s="75">
        <f t="shared" si="57"/>
        <v>0</v>
      </c>
      <c r="K228" s="74"/>
      <c r="L228" s="74"/>
      <c r="M228" s="74"/>
      <c r="N228" s="74"/>
      <c r="O228" s="74"/>
      <c r="P228" s="74"/>
      <c r="Q228" s="74"/>
      <c r="R228" s="74"/>
      <c r="S228" s="74"/>
      <c r="T228" s="74">
        <f t="shared" si="48"/>
        <v>0</v>
      </c>
      <c r="U228" s="74"/>
      <c r="V228" s="74"/>
      <c r="W228" s="74"/>
      <c r="X228" s="74"/>
      <c r="Y228" s="74"/>
      <c r="Z228" s="75">
        <f t="shared" si="50"/>
        <v>0</v>
      </c>
      <c r="AA228" s="74"/>
      <c r="AB228" s="74"/>
    </row>
    <row r="229" spans="1:28" s="18" customFormat="1" ht="25.5" hidden="1" customHeight="1" x14ac:dyDescent="0.2">
      <c r="A229" s="41" t="s">
        <v>18</v>
      </c>
      <c r="B229" s="28" t="s">
        <v>145</v>
      </c>
      <c r="C229" s="28" t="s">
        <v>132</v>
      </c>
      <c r="D229" s="97">
        <f>SUM(D230+D231+D233+D234)</f>
        <v>4829.1000000000004</v>
      </c>
      <c r="E229" s="97">
        <f>SUM(E230:E231)</f>
        <v>63961.8</v>
      </c>
      <c r="F229" s="97">
        <f>SUM(F230+F231+F233+F234)</f>
        <v>0</v>
      </c>
      <c r="G229" s="75">
        <f t="shared" si="56"/>
        <v>582834.1</v>
      </c>
      <c r="H229" s="97">
        <f>SUM(H230+H231+H233+H234)</f>
        <v>0</v>
      </c>
      <c r="I229" s="97">
        <f>SUM(I230+I231+I233+I234+I232)</f>
        <v>582834.1</v>
      </c>
      <c r="J229" s="98">
        <f>SUM(J230+J231+J233+J234)</f>
        <v>35248.9</v>
      </c>
      <c r="K229" s="97">
        <f>SUM(K230+K231+K233+K234)</f>
        <v>0</v>
      </c>
      <c r="L229" s="97"/>
      <c r="M229" s="97"/>
      <c r="N229" s="97"/>
      <c r="O229" s="97"/>
      <c r="P229" s="97"/>
      <c r="Q229" s="97"/>
      <c r="R229" s="97"/>
      <c r="S229" s="97"/>
      <c r="T229" s="74">
        <f>SUM(T230+T231+T232+T233+T234)</f>
        <v>35248.9</v>
      </c>
      <c r="U229" s="97">
        <f>SUM(U230:U234)</f>
        <v>35009.1</v>
      </c>
      <c r="V229" s="97">
        <f>SUM(V230:V234)</f>
        <v>0</v>
      </c>
      <c r="W229" s="97">
        <f>SUM(W230:W234)</f>
        <v>0</v>
      </c>
      <c r="X229" s="97">
        <f>SUM(X230:X234)</f>
        <v>239.8</v>
      </c>
      <c r="Y229" s="97"/>
      <c r="Z229" s="75">
        <f t="shared" si="50"/>
        <v>35248.9</v>
      </c>
      <c r="AA229" s="119"/>
      <c r="AB229" s="74">
        <f>SUM(AB230+AB231+AB232+AB233+AB234)</f>
        <v>35248.9</v>
      </c>
    </row>
    <row r="230" spans="1:28" ht="28.5" hidden="1" customHeight="1" x14ac:dyDescent="0.2">
      <c r="A230" s="14" t="s">
        <v>228</v>
      </c>
      <c r="B230" s="20" t="s">
        <v>145</v>
      </c>
      <c r="C230" s="20" t="s">
        <v>132</v>
      </c>
      <c r="D230" s="76">
        <v>4829.1000000000004</v>
      </c>
      <c r="E230" s="76">
        <v>63217.8</v>
      </c>
      <c r="F230" s="74"/>
      <c r="G230" s="75">
        <f t="shared" si="56"/>
        <v>541346</v>
      </c>
      <c r="H230" s="74"/>
      <c r="I230" s="74">
        <v>541346</v>
      </c>
      <c r="J230" s="75">
        <f>SUM(K230+T230)</f>
        <v>33912.199999999997</v>
      </c>
      <c r="K230" s="74"/>
      <c r="L230" s="74"/>
      <c r="M230" s="74"/>
      <c r="N230" s="74"/>
      <c r="O230" s="74"/>
      <c r="P230" s="74"/>
      <c r="Q230" s="74"/>
      <c r="R230" s="74"/>
      <c r="S230" s="74"/>
      <c r="T230" s="74">
        <f t="shared" si="48"/>
        <v>33912.199999999997</v>
      </c>
      <c r="U230" s="74">
        <v>33912.199999999997</v>
      </c>
      <c r="V230" s="74"/>
      <c r="W230" s="74"/>
      <c r="X230" s="74"/>
      <c r="Y230" s="74"/>
      <c r="Z230" s="75">
        <f t="shared" si="50"/>
        <v>33912.199999999997</v>
      </c>
      <c r="AA230" s="74"/>
      <c r="AB230" s="74">
        <v>33912.199999999997</v>
      </c>
    </row>
    <row r="231" spans="1:28" ht="25.5" hidden="1" x14ac:dyDescent="0.2">
      <c r="A231" s="14" t="s">
        <v>229</v>
      </c>
      <c r="B231" s="20" t="s">
        <v>145</v>
      </c>
      <c r="C231" s="20" t="s">
        <v>132</v>
      </c>
      <c r="D231" s="76"/>
      <c r="E231" s="76">
        <v>744</v>
      </c>
      <c r="F231" s="74"/>
      <c r="G231" s="75">
        <f t="shared" si="56"/>
        <v>38146</v>
      </c>
      <c r="H231" s="74"/>
      <c r="I231" s="74">
        <v>38146</v>
      </c>
      <c r="J231" s="75">
        <f>SUM(K231+T231)</f>
        <v>1096.9000000000001</v>
      </c>
      <c r="K231" s="74"/>
      <c r="L231" s="74"/>
      <c r="M231" s="74"/>
      <c r="N231" s="74"/>
      <c r="O231" s="74"/>
      <c r="P231" s="74"/>
      <c r="Q231" s="74"/>
      <c r="R231" s="74"/>
      <c r="S231" s="74"/>
      <c r="T231" s="74">
        <f t="shared" si="48"/>
        <v>1096.9000000000001</v>
      </c>
      <c r="U231" s="74">
        <v>1096.9000000000001</v>
      </c>
      <c r="V231" s="74"/>
      <c r="W231" s="74"/>
      <c r="X231" s="74"/>
      <c r="Y231" s="74"/>
      <c r="Z231" s="75">
        <f t="shared" si="50"/>
        <v>1096.9000000000001</v>
      </c>
      <c r="AA231" s="74"/>
      <c r="AB231" s="74">
        <v>1096.9000000000001</v>
      </c>
    </row>
    <row r="232" spans="1:28" hidden="1" x14ac:dyDescent="0.2">
      <c r="A232" s="40" t="s">
        <v>67</v>
      </c>
      <c r="B232" s="20" t="s">
        <v>145</v>
      </c>
      <c r="C232" s="20" t="s">
        <v>132</v>
      </c>
      <c r="D232" s="76"/>
      <c r="E232" s="76"/>
      <c r="F232" s="74"/>
      <c r="G232" s="75">
        <f t="shared" si="56"/>
        <v>124.1</v>
      </c>
      <c r="H232" s="74"/>
      <c r="I232" s="74">
        <v>124.1</v>
      </c>
      <c r="J232" s="75"/>
      <c r="K232" s="74"/>
      <c r="L232" s="74"/>
      <c r="M232" s="74"/>
      <c r="N232" s="74"/>
      <c r="O232" s="74"/>
      <c r="P232" s="74"/>
      <c r="Q232" s="74"/>
      <c r="R232" s="74"/>
      <c r="S232" s="74"/>
      <c r="T232" s="74">
        <f t="shared" si="48"/>
        <v>0</v>
      </c>
      <c r="U232" s="74"/>
      <c r="V232" s="74"/>
      <c r="W232" s="74"/>
      <c r="X232" s="74"/>
      <c r="Y232" s="74"/>
      <c r="Z232" s="75">
        <f t="shared" si="50"/>
        <v>0</v>
      </c>
      <c r="AA232" s="74"/>
      <c r="AB232" s="74"/>
    </row>
    <row r="233" spans="1:28" ht="25.5" hidden="1" x14ac:dyDescent="0.2">
      <c r="A233" s="14" t="s">
        <v>230</v>
      </c>
      <c r="B233" s="20" t="s">
        <v>145</v>
      </c>
      <c r="C233" s="20" t="s">
        <v>132</v>
      </c>
      <c r="D233" s="76"/>
      <c r="E233" s="76"/>
      <c r="F233" s="74"/>
      <c r="G233" s="75">
        <f t="shared" si="56"/>
        <v>1083</v>
      </c>
      <c r="H233" s="74"/>
      <c r="I233" s="74">
        <v>1083</v>
      </c>
      <c r="J233" s="75">
        <f>SUM(K233+T233)</f>
        <v>239.8</v>
      </c>
      <c r="K233" s="74"/>
      <c r="L233" s="74"/>
      <c r="M233" s="74"/>
      <c r="N233" s="74"/>
      <c r="O233" s="74"/>
      <c r="P233" s="74"/>
      <c r="Q233" s="74"/>
      <c r="R233" s="74"/>
      <c r="S233" s="74"/>
      <c r="T233" s="74">
        <f t="shared" si="48"/>
        <v>239.8</v>
      </c>
      <c r="U233" s="74"/>
      <c r="V233" s="74"/>
      <c r="W233" s="74"/>
      <c r="X233" s="74">
        <v>239.8</v>
      </c>
      <c r="Y233" s="74"/>
      <c r="Z233" s="75">
        <f t="shared" si="50"/>
        <v>239.8</v>
      </c>
      <c r="AA233" s="74"/>
      <c r="AB233" s="74">
        <v>239.8</v>
      </c>
    </row>
    <row r="234" spans="1:28" ht="26.25" hidden="1" x14ac:dyDescent="0.25">
      <c r="A234" s="14" t="s">
        <v>231</v>
      </c>
      <c r="B234" s="20" t="s">
        <v>145</v>
      </c>
      <c r="C234" s="20" t="s">
        <v>132</v>
      </c>
      <c r="D234" s="76"/>
      <c r="E234" s="76"/>
      <c r="F234" s="74"/>
      <c r="G234" s="75">
        <f t="shared" si="56"/>
        <v>2135</v>
      </c>
      <c r="H234" s="74"/>
      <c r="I234" s="74">
        <v>2135</v>
      </c>
      <c r="J234" s="75">
        <f>SUM(K234+T234)</f>
        <v>0</v>
      </c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145"/>
      <c r="V234"/>
      <c r="W234" s="74"/>
      <c r="X234" s="74"/>
      <c r="Y234" s="74"/>
      <c r="Z234" s="75">
        <f t="shared" si="50"/>
        <v>0</v>
      </c>
      <c r="AA234" s="74"/>
      <c r="AB234" s="74"/>
    </row>
    <row r="235" spans="1:28" s="18" customFormat="1" ht="27" hidden="1" customHeight="1" x14ac:dyDescent="0.25">
      <c r="A235" s="41" t="s">
        <v>110</v>
      </c>
      <c r="B235" s="28"/>
      <c r="C235" s="28"/>
      <c r="D235" s="97">
        <f t="shared" ref="D235:I235" si="58">SUM(D236+D237+D238+D240+D241+D242)</f>
        <v>116052.90000000001</v>
      </c>
      <c r="E235" s="97">
        <f>SUM(E236+E237+E238)</f>
        <v>93905.7</v>
      </c>
      <c r="F235" s="97">
        <f t="shared" si="58"/>
        <v>0</v>
      </c>
      <c r="G235" s="98">
        <f t="shared" si="58"/>
        <v>130358.8</v>
      </c>
      <c r="H235" s="97">
        <f t="shared" si="58"/>
        <v>130358.8</v>
      </c>
      <c r="I235" s="97">
        <f t="shared" si="58"/>
        <v>0</v>
      </c>
      <c r="J235" s="98">
        <f>SUM(J236+J237+J238)</f>
        <v>104082.5</v>
      </c>
      <c r="K235" s="97">
        <f>SUM(K236+K237+K238)</f>
        <v>104082.5</v>
      </c>
      <c r="L235" s="97"/>
      <c r="M235" s="97"/>
      <c r="N235" s="97"/>
      <c r="O235" s="97"/>
      <c r="P235" s="97"/>
      <c r="Q235" s="97"/>
      <c r="R235" s="97"/>
      <c r="S235" s="97"/>
      <c r="T235" s="74">
        <f t="shared" si="48"/>
        <v>0</v>
      </c>
      <c r="U235" s="145"/>
      <c r="V235"/>
      <c r="W235" s="97"/>
      <c r="X235" s="97"/>
      <c r="Y235" s="97"/>
      <c r="Z235" s="75">
        <f t="shared" si="50"/>
        <v>103349.9</v>
      </c>
      <c r="AA235" s="97">
        <f>SUM(AA236+AA237+AA238)</f>
        <v>103349.9</v>
      </c>
      <c r="AB235" s="97">
        <f>SUM(AB236+AB237+AB238)</f>
        <v>0</v>
      </c>
    </row>
    <row r="236" spans="1:28" ht="15.75" hidden="1" customHeight="1" x14ac:dyDescent="0.25">
      <c r="A236" s="14" t="s">
        <v>440</v>
      </c>
      <c r="B236" s="20" t="s">
        <v>145</v>
      </c>
      <c r="C236" s="20" t="s">
        <v>132</v>
      </c>
      <c r="D236" s="76">
        <v>15756.5</v>
      </c>
      <c r="E236" s="76">
        <v>17408.900000000001</v>
      </c>
      <c r="F236" s="74"/>
      <c r="G236" s="75">
        <f t="shared" si="56"/>
        <v>17112.8</v>
      </c>
      <c r="H236" s="74">
        <v>17112.8</v>
      </c>
      <c r="I236" s="74"/>
      <c r="J236" s="75">
        <f t="shared" ref="J236:J242" si="59">SUM(K236+T236)</f>
        <v>18958.599999999999</v>
      </c>
      <c r="K236" s="117">
        <v>18958.599999999999</v>
      </c>
      <c r="L236" s="74"/>
      <c r="M236" s="74"/>
      <c r="N236" s="74"/>
      <c r="O236" s="74"/>
      <c r="P236" s="74"/>
      <c r="Q236" s="74"/>
      <c r="R236" s="74"/>
      <c r="S236" s="74"/>
      <c r="T236" s="74">
        <f t="shared" si="48"/>
        <v>0</v>
      </c>
      <c r="U236" s="144"/>
      <c r="V236"/>
      <c r="W236" s="74"/>
      <c r="X236" s="74"/>
      <c r="Y236" s="74"/>
      <c r="Z236" s="75">
        <f t="shared" si="50"/>
        <v>18858.599999999999</v>
      </c>
      <c r="AA236" s="74">
        <v>18858.599999999999</v>
      </c>
      <c r="AB236" s="74"/>
    </row>
    <row r="237" spans="1:28" ht="14.25" hidden="1" customHeight="1" x14ac:dyDescent="0.25">
      <c r="A237" s="14" t="s">
        <v>441</v>
      </c>
      <c r="B237" s="20" t="s">
        <v>145</v>
      </c>
      <c r="C237" s="20" t="s">
        <v>132</v>
      </c>
      <c r="D237" s="76">
        <v>36087</v>
      </c>
      <c r="E237" s="76">
        <v>42914.1</v>
      </c>
      <c r="F237" s="74"/>
      <c r="G237" s="75">
        <f t="shared" si="56"/>
        <v>40702.699999999997</v>
      </c>
      <c r="H237" s="74">
        <v>40702.699999999997</v>
      </c>
      <c r="I237" s="74"/>
      <c r="J237" s="75">
        <f t="shared" si="59"/>
        <v>48988.9</v>
      </c>
      <c r="K237" s="74">
        <v>48988.9</v>
      </c>
      <c r="L237" s="74"/>
      <c r="M237" s="74"/>
      <c r="N237" s="74"/>
      <c r="O237" s="74"/>
      <c r="P237" s="74"/>
      <c r="Q237" s="74"/>
      <c r="R237" s="74"/>
      <c r="S237" s="74"/>
      <c r="T237" s="74">
        <f t="shared" si="48"/>
        <v>0</v>
      </c>
      <c r="U237" s="144"/>
      <c r="V237"/>
      <c r="W237" s="74"/>
      <c r="X237" s="74"/>
      <c r="Y237" s="74"/>
      <c r="Z237" s="75">
        <f t="shared" si="50"/>
        <v>48888.9</v>
      </c>
      <c r="AA237" s="74">
        <v>48888.9</v>
      </c>
      <c r="AB237" s="74"/>
    </row>
    <row r="238" spans="1:28" ht="15" hidden="1" customHeight="1" x14ac:dyDescent="0.25">
      <c r="A238" s="14" t="s">
        <v>442</v>
      </c>
      <c r="B238" s="20" t="s">
        <v>145</v>
      </c>
      <c r="C238" s="20" t="s">
        <v>132</v>
      </c>
      <c r="D238" s="76">
        <v>30014.3</v>
      </c>
      <c r="E238" s="76">
        <v>33582.699999999997</v>
      </c>
      <c r="F238" s="74"/>
      <c r="G238" s="75">
        <f t="shared" si="56"/>
        <v>32809.300000000003</v>
      </c>
      <c r="H238" s="74">
        <v>32809.300000000003</v>
      </c>
      <c r="I238" s="74"/>
      <c r="J238" s="75">
        <f t="shared" si="59"/>
        <v>36135</v>
      </c>
      <c r="K238" s="117">
        <v>36135</v>
      </c>
      <c r="L238" s="74"/>
      <c r="M238" s="74"/>
      <c r="N238" s="74"/>
      <c r="O238" s="74"/>
      <c r="P238" s="74"/>
      <c r="Q238" s="74"/>
      <c r="R238" s="74"/>
      <c r="S238" s="74"/>
      <c r="T238" s="74">
        <f t="shared" si="48"/>
        <v>0</v>
      </c>
      <c r="U238" s="146"/>
      <c r="V238"/>
      <c r="W238" s="74"/>
      <c r="X238" s="74"/>
      <c r="Y238" s="74"/>
      <c r="Z238" s="75">
        <f t="shared" si="50"/>
        <v>35602.400000000001</v>
      </c>
      <c r="AA238" s="74">
        <v>35602.400000000001</v>
      </c>
      <c r="AB238" s="74"/>
    </row>
    <row r="239" spans="1:28" ht="30" hidden="1" customHeight="1" x14ac:dyDescent="0.25">
      <c r="A239" s="22" t="s">
        <v>92</v>
      </c>
      <c r="B239" s="20"/>
      <c r="C239" s="20"/>
      <c r="D239" s="76"/>
      <c r="E239" s="76">
        <f>SUM(E242+E241+E240)</f>
        <v>42430.3</v>
      </c>
      <c r="F239" s="74"/>
      <c r="G239" s="75"/>
      <c r="H239" s="74"/>
      <c r="I239" s="74"/>
      <c r="J239" s="75">
        <f>J240+J241+J242</f>
        <v>47030.5</v>
      </c>
      <c r="K239" s="74">
        <f>SUM(K240:K242)</f>
        <v>47030.5</v>
      </c>
      <c r="L239" s="74"/>
      <c r="M239" s="74"/>
      <c r="N239" s="74"/>
      <c r="O239" s="74"/>
      <c r="P239" s="74"/>
      <c r="Q239" s="74"/>
      <c r="R239" s="74"/>
      <c r="S239" s="74"/>
      <c r="T239" s="74">
        <f t="shared" si="48"/>
        <v>0</v>
      </c>
      <c r="U239" s="146"/>
      <c r="V239"/>
      <c r="W239" s="74"/>
      <c r="X239" s="74"/>
      <c r="Y239" s="74"/>
      <c r="Z239" s="75">
        <f t="shared" si="50"/>
        <v>30583.3</v>
      </c>
      <c r="AA239" s="74">
        <f>SUM(AA241:AA242)</f>
        <v>30583.3</v>
      </c>
      <c r="AB239" s="74"/>
    </row>
    <row r="240" spans="1:28" ht="15" hidden="1" customHeight="1" x14ac:dyDescent="0.25">
      <c r="A240" s="14" t="s">
        <v>443</v>
      </c>
      <c r="B240" s="20" t="s">
        <v>145</v>
      </c>
      <c r="C240" s="20" t="s">
        <v>132</v>
      </c>
      <c r="D240" s="76">
        <v>11034.3</v>
      </c>
      <c r="E240" s="76">
        <v>14995.7</v>
      </c>
      <c r="F240" s="74"/>
      <c r="G240" s="75">
        <f t="shared" si="56"/>
        <v>14960.7</v>
      </c>
      <c r="H240" s="74">
        <v>14960.7</v>
      </c>
      <c r="I240" s="74"/>
      <c r="J240" s="75">
        <f t="shared" si="59"/>
        <v>15896.1</v>
      </c>
      <c r="K240" s="74">
        <v>15896.1</v>
      </c>
      <c r="L240" s="74"/>
      <c r="M240" s="74"/>
      <c r="N240" s="74"/>
      <c r="O240" s="74"/>
      <c r="P240" s="74"/>
      <c r="Q240" s="74"/>
      <c r="R240" s="74"/>
      <c r="S240" s="74"/>
      <c r="T240" s="74">
        <f t="shared" si="48"/>
        <v>0</v>
      </c>
      <c r="U240" s="146"/>
      <c r="V240"/>
      <c r="W240" s="74"/>
      <c r="X240" s="74"/>
      <c r="Y240" s="74"/>
      <c r="Z240" s="75">
        <f t="shared" si="50"/>
        <v>15896.1</v>
      </c>
      <c r="AA240" s="74">
        <v>15896.1</v>
      </c>
      <c r="AB240" s="74"/>
    </row>
    <row r="241" spans="1:28" ht="15.75" hidden="1" customHeight="1" x14ac:dyDescent="0.25">
      <c r="A241" s="14" t="s">
        <v>444</v>
      </c>
      <c r="B241" s="20" t="s">
        <v>145</v>
      </c>
      <c r="C241" s="20" t="s">
        <v>132</v>
      </c>
      <c r="D241" s="76">
        <v>10041.200000000001</v>
      </c>
      <c r="E241" s="76">
        <v>12210.2</v>
      </c>
      <c r="F241" s="74"/>
      <c r="G241" s="75">
        <f t="shared" si="56"/>
        <v>11946.3</v>
      </c>
      <c r="H241" s="74">
        <v>11946.3</v>
      </c>
      <c r="I241" s="74"/>
      <c r="J241" s="75">
        <f t="shared" si="59"/>
        <v>14469.1</v>
      </c>
      <c r="K241" s="74">
        <v>14469.1</v>
      </c>
      <c r="L241" s="74"/>
      <c r="M241" s="74"/>
      <c r="N241" s="74"/>
      <c r="O241" s="74"/>
      <c r="P241" s="74"/>
      <c r="Q241" s="74"/>
      <c r="R241" s="74"/>
      <c r="S241" s="74"/>
      <c r="T241" s="74">
        <f t="shared" ref="T241:T284" si="60">SUM(U241:Y241)</f>
        <v>0</v>
      </c>
      <c r="U241" s="146"/>
      <c r="V241"/>
      <c r="W241" s="74"/>
      <c r="X241" s="74"/>
      <c r="Y241" s="74"/>
      <c r="Z241" s="75">
        <f t="shared" si="50"/>
        <v>14156</v>
      </c>
      <c r="AA241" s="74">
        <v>14156</v>
      </c>
      <c r="AB241" s="74"/>
    </row>
    <row r="242" spans="1:28" ht="15.75" hidden="1" customHeight="1" x14ac:dyDescent="0.25">
      <c r="A242" s="14" t="s">
        <v>438</v>
      </c>
      <c r="B242" s="20" t="s">
        <v>145</v>
      </c>
      <c r="C242" s="20" t="s">
        <v>132</v>
      </c>
      <c r="D242" s="76">
        <v>13119.6</v>
      </c>
      <c r="E242" s="76">
        <v>15224.4</v>
      </c>
      <c r="F242" s="74"/>
      <c r="G242" s="75">
        <f t="shared" si="56"/>
        <v>12827</v>
      </c>
      <c r="H242" s="74">
        <v>12827</v>
      </c>
      <c r="I242" s="74"/>
      <c r="J242" s="75">
        <f t="shared" si="59"/>
        <v>16665.3</v>
      </c>
      <c r="K242" s="74">
        <v>16665.3</v>
      </c>
      <c r="L242" s="74"/>
      <c r="M242" s="74"/>
      <c r="N242" s="74"/>
      <c r="O242" s="74"/>
      <c r="P242" s="74"/>
      <c r="Q242" s="74"/>
      <c r="R242" s="74"/>
      <c r="S242" s="74"/>
      <c r="T242" s="74">
        <f t="shared" si="60"/>
        <v>0</v>
      </c>
      <c r="U242"/>
      <c r="V242"/>
      <c r="W242" s="74"/>
      <c r="X242" s="74"/>
      <c r="Y242" s="74"/>
      <c r="Z242" s="75">
        <f t="shared" si="50"/>
        <v>16427.3</v>
      </c>
      <c r="AA242" s="74">
        <v>16427.3</v>
      </c>
      <c r="AB242" s="74"/>
    </row>
    <row r="243" spans="1:28" ht="51.75" hidden="1" collapsed="1" x14ac:dyDescent="0.25">
      <c r="A243" s="14" t="s">
        <v>364</v>
      </c>
      <c r="B243" s="20" t="s">
        <v>145</v>
      </c>
      <c r="C243" s="20" t="s">
        <v>132</v>
      </c>
      <c r="D243" s="76">
        <f t="shared" ref="D243:J243" si="61">SUM(D244+D245+D246+D247+D248+D249+D250+D251)</f>
        <v>0</v>
      </c>
      <c r="E243" s="76">
        <f t="shared" si="61"/>
        <v>12521.599999999999</v>
      </c>
      <c r="F243" s="76">
        <f t="shared" si="61"/>
        <v>0</v>
      </c>
      <c r="G243" s="99">
        <f t="shared" si="61"/>
        <v>0</v>
      </c>
      <c r="H243" s="76">
        <f t="shared" si="61"/>
        <v>0</v>
      </c>
      <c r="I243" s="76">
        <f t="shared" si="61"/>
        <v>0</v>
      </c>
      <c r="J243" s="99">
        <f t="shared" si="61"/>
        <v>0</v>
      </c>
      <c r="K243" s="76">
        <f>SUM(K244+K245+K246+K247+K248+K249+K250+K251)</f>
        <v>0</v>
      </c>
      <c r="L243" s="76"/>
      <c r="M243" s="76"/>
      <c r="N243" s="76"/>
      <c r="O243" s="76"/>
      <c r="P243" s="76"/>
      <c r="Q243" s="76"/>
      <c r="R243" s="76"/>
      <c r="S243" s="76"/>
      <c r="T243" s="74">
        <f>SUM(T244:T252)</f>
        <v>0</v>
      </c>
      <c r="U243"/>
      <c r="V243"/>
      <c r="W243" s="76"/>
      <c r="X243" s="76"/>
      <c r="Y243" s="76"/>
      <c r="Z243" s="75">
        <f t="shared" si="50"/>
        <v>0</v>
      </c>
      <c r="AA243" s="74"/>
      <c r="AB243" s="74"/>
    </row>
    <row r="244" spans="1:28" ht="12.75" hidden="1" customHeight="1" outlineLevel="1" x14ac:dyDescent="0.25">
      <c r="A244" s="14" t="s">
        <v>232</v>
      </c>
      <c r="B244" s="20" t="s">
        <v>145</v>
      </c>
      <c r="C244" s="20" t="s">
        <v>132</v>
      </c>
      <c r="D244" s="76"/>
      <c r="E244" s="76">
        <v>114</v>
      </c>
      <c r="F244" s="74"/>
      <c r="G244" s="75">
        <f t="shared" si="56"/>
        <v>0</v>
      </c>
      <c r="H244" s="74"/>
      <c r="I244" s="74"/>
      <c r="J244" s="75">
        <f t="shared" ref="J244:J251" si="62">SUM(K244+T244)</f>
        <v>0</v>
      </c>
      <c r="K244" s="74"/>
      <c r="L244" s="74"/>
      <c r="M244" s="74"/>
      <c r="N244" s="74"/>
      <c r="O244" s="74"/>
      <c r="P244" s="74"/>
      <c r="Q244" s="74"/>
      <c r="R244" s="74"/>
      <c r="S244" s="74"/>
      <c r="T244" s="74">
        <f t="shared" si="60"/>
        <v>0</v>
      </c>
      <c r="U244" s="147"/>
      <c r="V244"/>
      <c r="W244" s="74"/>
      <c r="X244" s="74"/>
      <c r="Y244" s="74"/>
      <c r="Z244" s="75">
        <f t="shared" si="50"/>
        <v>0</v>
      </c>
      <c r="AA244" s="74"/>
      <c r="AB244" s="74"/>
    </row>
    <row r="245" spans="1:28" ht="12.75" hidden="1" customHeight="1" outlineLevel="1" x14ac:dyDescent="0.25">
      <c r="A245" s="14" t="s">
        <v>233</v>
      </c>
      <c r="B245" s="20" t="s">
        <v>145</v>
      </c>
      <c r="C245" s="20" t="s">
        <v>132</v>
      </c>
      <c r="D245" s="76"/>
      <c r="E245" s="76">
        <v>1500</v>
      </c>
      <c r="F245" s="74"/>
      <c r="G245" s="75">
        <f t="shared" si="56"/>
        <v>0</v>
      </c>
      <c r="H245" s="74"/>
      <c r="I245" s="74"/>
      <c r="J245" s="75">
        <f t="shared" si="62"/>
        <v>0</v>
      </c>
      <c r="K245" s="74"/>
      <c r="L245" s="74"/>
      <c r="M245" s="74"/>
      <c r="N245" s="74"/>
      <c r="O245" s="74"/>
      <c r="P245" s="74"/>
      <c r="Q245" s="74"/>
      <c r="R245" s="74"/>
      <c r="S245" s="74"/>
      <c r="T245" s="74">
        <f t="shared" si="60"/>
        <v>0</v>
      </c>
      <c r="U245" s="148"/>
      <c r="V245"/>
      <c r="W245" s="74"/>
      <c r="X245" s="74"/>
      <c r="Y245" s="74"/>
      <c r="Z245" s="75">
        <f t="shared" si="50"/>
        <v>0</v>
      </c>
      <c r="AA245" s="74"/>
      <c r="AB245" s="74"/>
    </row>
    <row r="246" spans="1:28" ht="12.75" hidden="1" customHeight="1" outlineLevel="1" x14ac:dyDescent="0.25">
      <c r="A246" s="14" t="s">
        <v>234</v>
      </c>
      <c r="B246" s="20" t="s">
        <v>145</v>
      </c>
      <c r="C246" s="20" t="s">
        <v>132</v>
      </c>
      <c r="D246" s="76"/>
      <c r="E246" s="76">
        <v>330</v>
      </c>
      <c r="F246" s="74"/>
      <c r="G246" s="75">
        <f t="shared" si="56"/>
        <v>0</v>
      </c>
      <c r="H246" s="74"/>
      <c r="I246" s="74"/>
      <c r="J246" s="75">
        <f t="shared" si="62"/>
        <v>0</v>
      </c>
      <c r="K246" s="74"/>
      <c r="L246" s="74"/>
      <c r="M246" s="74"/>
      <c r="N246" s="74"/>
      <c r="O246" s="74"/>
      <c r="P246" s="74"/>
      <c r="Q246" s="74"/>
      <c r="R246" s="74"/>
      <c r="S246" s="74"/>
      <c r="T246" s="74">
        <f t="shared" si="60"/>
        <v>0</v>
      </c>
      <c r="U246" s="148"/>
      <c r="V246"/>
      <c r="W246" s="74"/>
      <c r="X246" s="74"/>
      <c r="Y246" s="74"/>
      <c r="Z246" s="75">
        <f t="shared" si="50"/>
        <v>0</v>
      </c>
      <c r="AA246" s="74"/>
      <c r="AB246" s="74"/>
    </row>
    <row r="247" spans="1:28" ht="12.75" hidden="1" customHeight="1" outlineLevel="1" x14ac:dyDescent="0.25">
      <c r="A247" s="14" t="s">
        <v>235</v>
      </c>
      <c r="B247" s="20" t="s">
        <v>145</v>
      </c>
      <c r="C247" s="20" t="s">
        <v>132</v>
      </c>
      <c r="D247" s="76"/>
      <c r="E247" s="76">
        <v>2990</v>
      </c>
      <c r="F247" s="74"/>
      <c r="G247" s="75">
        <f t="shared" si="56"/>
        <v>0</v>
      </c>
      <c r="H247" s="74"/>
      <c r="I247" s="74"/>
      <c r="J247" s="75">
        <f t="shared" si="62"/>
        <v>0</v>
      </c>
      <c r="K247" s="74"/>
      <c r="L247" s="74"/>
      <c r="M247" s="74"/>
      <c r="N247" s="74"/>
      <c r="O247" s="74"/>
      <c r="P247" s="74"/>
      <c r="Q247" s="74"/>
      <c r="R247" s="74"/>
      <c r="S247" s="74"/>
      <c r="T247" s="74">
        <f t="shared" si="60"/>
        <v>0</v>
      </c>
      <c r="U247" s="148"/>
      <c r="V247"/>
      <c r="W247" s="74"/>
      <c r="X247" s="74"/>
      <c r="Y247" s="74"/>
      <c r="Z247" s="75">
        <f t="shared" si="50"/>
        <v>0</v>
      </c>
      <c r="AA247" s="74"/>
      <c r="AB247" s="74"/>
    </row>
    <row r="248" spans="1:28" ht="12.75" hidden="1" customHeight="1" outlineLevel="1" x14ac:dyDescent="0.25">
      <c r="A248" s="14" t="s">
        <v>184</v>
      </c>
      <c r="B248" s="20" t="s">
        <v>145</v>
      </c>
      <c r="C248" s="20" t="s">
        <v>132</v>
      </c>
      <c r="D248" s="76"/>
      <c r="E248" s="76">
        <v>2801.8</v>
      </c>
      <c r="F248" s="74"/>
      <c r="G248" s="75">
        <f t="shared" si="56"/>
        <v>0</v>
      </c>
      <c r="H248" s="74"/>
      <c r="I248" s="74"/>
      <c r="J248" s="75">
        <f t="shared" si="62"/>
        <v>0</v>
      </c>
      <c r="K248" s="74"/>
      <c r="L248" s="74"/>
      <c r="M248" s="74"/>
      <c r="N248" s="74"/>
      <c r="O248" s="74"/>
      <c r="P248" s="74"/>
      <c r="Q248" s="74"/>
      <c r="R248" s="74"/>
      <c r="S248" s="74"/>
      <c r="T248" s="74">
        <f t="shared" si="60"/>
        <v>0</v>
      </c>
      <c r="U248" s="148"/>
      <c r="V248"/>
      <c r="W248" s="74"/>
      <c r="X248" s="74"/>
      <c r="Y248" s="74"/>
      <c r="Z248" s="75">
        <f t="shared" si="50"/>
        <v>0</v>
      </c>
      <c r="AA248" s="74"/>
      <c r="AB248" s="74"/>
    </row>
    <row r="249" spans="1:28" ht="12.75" hidden="1" customHeight="1" outlineLevel="1" x14ac:dyDescent="0.25">
      <c r="A249" s="14" t="s">
        <v>185</v>
      </c>
      <c r="B249" s="20" t="s">
        <v>145</v>
      </c>
      <c r="C249" s="20" t="s">
        <v>132</v>
      </c>
      <c r="D249" s="76"/>
      <c r="E249" s="76">
        <v>1674</v>
      </c>
      <c r="F249" s="74"/>
      <c r="G249" s="75">
        <f t="shared" si="56"/>
        <v>0</v>
      </c>
      <c r="H249" s="74"/>
      <c r="I249" s="74"/>
      <c r="J249" s="75">
        <f t="shared" si="62"/>
        <v>0</v>
      </c>
      <c r="K249" s="74"/>
      <c r="L249" s="74"/>
      <c r="M249" s="74"/>
      <c r="N249" s="74"/>
      <c r="O249" s="74"/>
      <c r="P249" s="74"/>
      <c r="Q249" s="74"/>
      <c r="R249" s="74"/>
      <c r="S249" s="74"/>
      <c r="T249" s="74">
        <f t="shared" si="60"/>
        <v>0</v>
      </c>
      <c r="U249" s="148"/>
      <c r="V249"/>
      <c r="W249" s="74"/>
      <c r="X249" s="74"/>
      <c r="Y249" s="74"/>
      <c r="Z249" s="75">
        <f t="shared" si="50"/>
        <v>0</v>
      </c>
      <c r="AA249" s="74"/>
      <c r="AB249" s="74"/>
    </row>
    <row r="250" spans="1:28" ht="12.75" hidden="1" customHeight="1" outlineLevel="1" x14ac:dyDescent="0.25">
      <c r="A250" s="14" t="s">
        <v>236</v>
      </c>
      <c r="B250" s="20" t="s">
        <v>145</v>
      </c>
      <c r="C250" s="20" t="s">
        <v>132</v>
      </c>
      <c r="D250" s="76"/>
      <c r="E250" s="76">
        <v>2200</v>
      </c>
      <c r="F250" s="74"/>
      <c r="G250" s="75">
        <f t="shared" si="56"/>
        <v>0</v>
      </c>
      <c r="H250" s="74"/>
      <c r="I250" s="74"/>
      <c r="J250" s="75">
        <f t="shared" si="62"/>
        <v>0</v>
      </c>
      <c r="K250" s="74"/>
      <c r="L250" s="74"/>
      <c r="M250" s="74"/>
      <c r="N250" s="74"/>
      <c r="O250" s="74"/>
      <c r="P250" s="74"/>
      <c r="Q250" s="74"/>
      <c r="R250" s="74"/>
      <c r="S250" s="74"/>
      <c r="T250" s="74">
        <f t="shared" si="60"/>
        <v>0</v>
      </c>
      <c r="U250" s="147"/>
      <c r="V250"/>
      <c r="W250" s="74"/>
      <c r="X250" s="74"/>
      <c r="Y250" s="74"/>
      <c r="Z250" s="75">
        <f t="shared" si="50"/>
        <v>0</v>
      </c>
      <c r="AA250" s="74"/>
      <c r="AB250" s="74"/>
    </row>
    <row r="251" spans="1:28" ht="12.75" hidden="1" customHeight="1" outlineLevel="1" x14ac:dyDescent="0.25">
      <c r="A251" s="14" t="s">
        <v>365</v>
      </c>
      <c r="B251" s="20" t="s">
        <v>145</v>
      </c>
      <c r="C251" s="20" t="s">
        <v>132</v>
      </c>
      <c r="D251" s="76"/>
      <c r="E251" s="76">
        <v>911.8</v>
      </c>
      <c r="F251" s="74"/>
      <c r="G251" s="75">
        <f t="shared" si="56"/>
        <v>0</v>
      </c>
      <c r="H251" s="74"/>
      <c r="I251" s="74"/>
      <c r="J251" s="75">
        <f t="shared" si="62"/>
        <v>0</v>
      </c>
      <c r="K251" s="74"/>
      <c r="L251" s="74"/>
      <c r="M251" s="74"/>
      <c r="N251" s="74"/>
      <c r="O251" s="74"/>
      <c r="P251" s="74"/>
      <c r="Q251" s="74"/>
      <c r="R251" s="74"/>
      <c r="S251" s="74"/>
      <c r="T251" s="74">
        <f t="shared" si="60"/>
        <v>0</v>
      </c>
      <c r="U251"/>
      <c r="V251" s="148"/>
      <c r="W251" s="74"/>
      <c r="X251" s="74"/>
      <c r="Y251" s="74"/>
      <c r="Z251" s="75">
        <f t="shared" si="50"/>
        <v>0</v>
      </c>
      <c r="AA251" s="74"/>
      <c r="AB251" s="74"/>
    </row>
    <row r="252" spans="1:28" ht="12.75" hidden="1" customHeight="1" outlineLevel="1" x14ac:dyDescent="0.25">
      <c r="A252" s="14" t="s">
        <v>98</v>
      </c>
      <c r="B252" s="20" t="s">
        <v>145</v>
      </c>
      <c r="C252" s="20" t="s">
        <v>132</v>
      </c>
      <c r="D252" s="76"/>
      <c r="E252" s="76"/>
      <c r="F252" s="74"/>
      <c r="G252" s="75"/>
      <c r="H252" s="74"/>
      <c r="I252" s="74"/>
      <c r="J252" s="75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149"/>
      <c r="V252"/>
      <c r="W252" s="74"/>
      <c r="X252" s="74"/>
      <c r="Y252" s="74"/>
      <c r="Z252" s="75">
        <f t="shared" si="50"/>
        <v>0</v>
      </c>
      <c r="AA252" s="74"/>
      <c r="AB252" s="74"/>
    </row>
    <row r="253" spans="1:28" ht="38.25" hidden="1" collapsed="1" x14ac:dyDescent="0.2">
      <c r="A253" s="14" t="s">
        <v>366</v>
      </c>
      <c r="B253" s="20" t="s">
        <v>145</v>
      </c>
      <c r="C253" s="20" t="s">
        <v>132</v>
      </c>
      <c r="D253" s="76"/>
      <c r="E253" s="76">
        <f t="shared" ref="E253:J253" si="63">SUM(E254+E255+E256+E257+E258+E259+E260)</f>
        <v>4391.7</v>
      </c>
      <c r="F253" s="76">
        <f t="shared" si="63"/>
        <v>0</v>
      </c>
      <c r="G253" s="99">
        <f t="shared" si="63"/>
        <v>0</v>
      </c>
      <c r="H253" s="76">
        <f t="shared" si="63"/>
        <v>0</v>
      </c>
      <c r="I253" s="76">
        <f t="shared" si="63"/>
        <v>0</v>
      </c>
      <c r="J253" s="99">
        <f t="shared" si="63"/>
        <v>0</v>
      </c>
      <c r="K253" s="76">
        <f>SUM(K254+K255+K256+K257+K258+K259+K260)</f>
        <v>0</v>
      </c>
      <c r="L253" s="76"/>
      <c r="M253" s="76"/>
      <c r="N253" s="76"/>
      <c r="O253" s="76"/>
      <c r="P253" s="76"/>
      <c r="Q253" s="76"/>
      <c r="R253" s="76"/>
      <c r="S253" s="76"/>
      <c r="T253" s="74">
        <f t="shared" si="60"/>
        <v>0</v>
      </c>
      <c r="U253" s="143"/>
      <c r="V253" s="143"/>
      <c r="W253" s="76"/>
      <c r="X253" s="76"/>
      <c r="Y253" s="76"/>
      <c r="Z253" s="75">
        <f t="shared" si="50"/>
        <v>0</v>
      </c>
      <c r="AA253" s="74"/>
      <c r="AB253" s="74"/>
    </row>
    <row r="254" spans="1:28" ht="12.75" hidden="1" customHeight="1" outlineLevel="1" x14ac:dyDescent="0.25">
      <c r="A254" s="14" t="s">
        <v>232</v>
      </c>
      <c r="B254" s="20" t="s">
        <v>145</v>
      </c>
      <c r="C254" s="20" t="s">
        <v>132</v>
      </c>
      <c r="D254" s="76"/>
      <c r="E254" s="76">
        <v>1141.7</v>
      </c>
      <c r="F254" s="74"/>
      <c r="G254" s="75">
        <f t="shared" si="56"/>
        <v>0</v>
      </c>
      <c r="H254" s="74"/>
      <c r="I254" s="74"/>
      <c r="J254" s="75">
        <f t="shared" ref="J254:J261" si="64">SUM(K254+T254)</f>
        <v>0</v>
      </c>
      <c r="K254" s="74"/>
      <c r="L254" s="74"/>
      <c r="M254" s="74"/>
      <c r="N254" s="74"/>
      <c r="O254" s="74"/>
      <c r="P254" s="74"/>
      <c r="Q254" s="74"/>
      <c r="R254" s="74"/>
      <c r="S254" s="74"/>
      <c r="T254" s="74">
        <f t="shared" si="60"/>
        <v>0</v>
      </c>
      <c r="U254" s="143"/>
      <c r="V254"/>
      <c r="W254" s="74"/>
      <c r="X254" s="74"/>
      <c r="Y254" s="74"/>
      <c r="Z254" s="75">
        <f t="shared" si="50"/>
        <v>0</v>
      </c>
      <c r="AA254" s="74"/>
      <c r="AB254" s="74"/>
    </row>
    <row r="255" spans="1:28" ht="12.75" hidden="1" customHeight="1" outlineLevel="1" x14ac:dyDescent="0.25">
      <c r="A255" s="14" t="s">
        <v>233</v>
      </c>
      <c r="B255" s="20" t="s">
        <v>145</v>
      </c>
      <c r="C255" s="20" t="s">
        <v>132</v>
      </c>
      <c r="D255" s="76"/>
      <c r="E255" s="76">
        <v>400</v>
      </c>
      <c r="F255" s="74"/>
      <c r="G255" s="75">
        <f t="shared" si="56"/>
        <v>0</v>
      </c>
      <c r="H255" s="74"/>
      <c r="I255" s="74"/>
      <c r="J255" s="75">
        <f t="shared" si="64"/>
        <v>0</v>
      </c>
      <c r="K255" s="74"/>
      <c r="L255" s="74"/>
      <c r="M255" s="74"/>
      <c r="N255" s="74"/>
      <c r="O255" s="74"/>
      <c r="P255" s="74"/>
      <c r="Q255" s="74"/>
      <c r="R255" s="74"/>
      <c r="S255" s="74"/>
      <c r="T255" s="74">
        <f t="shared" si="60"/>
        <v>0</v>
      </c>
      <c r="U255" s="150"/>
      <c r="V255"/>
      <c r="W255" s="74"/>
      <c r="X255" s="74"/>
      <c r="Y255" s="74"/>
      <c r="Z255" s="75">
        <f t="shared" si="50"/>
        <v>0</v>
      </c>
      <c r="AA255" s="74"/>
      <c r="AB255" s="74"/>
    </row>
    <row r="256" spans="1:28" ht="12.75" hidden="1" customHeight="1" outlineLevel="1" x14ac:dyDescent="0.25">
      <c r="A256" s="14" t="s">
        <v>234</v>
      </c>
      <c r="B256" s="20" t="s">
        <v>145</v>
      </c>
      <c r="C256" s="20" t="s">
        <v>132</v>
      </c>
      <c r="D256" s="76"/>
      <c r="E256" s="76">
        <v>600</v>
      </c>
      <c r="F256" s="74"/>
      <c r="G256" s="75">
        <f t="shared" si="56"/>
        <v>0</v>
      </c>
      <c r="H256" s="74"/>
      <c r="I256" s="74"/>
      <c r="J256" s="75">
        <f t="shared" si="64"/>
        <v>0</v>
      </c>
      <c r="K256" s="74"/>
      <c r="L256" s="74"/>
      <c r="M256" s="74"/>
      <c r="N256" s="74"/>
      <c r="O256" s="74"/>
      <c r="P256" s="74"/>
      <c r="Q256" s="74"/>
      <c r="R256" s="74"/>
      <c r="S256" s="74"/>
      <c r="T256" s="74">
        <f t="shared" si="60"/>
        <v>0</v>
      </c>
      <c r="U256" s="151"/>
      <c r="V256"/>
      <c r="W256" s="74"/>
      <c r="X256" s="74"/>
      <c r="Y256" s="74"/>
      <c r="Z256" s="75">
        <f t="shared" si="50"/>
        <v>0</v>
      </c>
      <c r="AA256" s="74"/>
      <c r="AB256" s="74"/>
    </row>
    <row r="257" spans="1:28" ht="12.75" hidden="1" customHeight="1" outlineLevel="1" x14ac:dyDescent="0.25">
      <c r="A257" s="14" t="s">
        <v>235</v>
      </c>
      <c r="B257" s="20" t="s">
        <v>145</v>
      </c>
      <c r="C257" s="20" t="s">
        <v>132</v>
      </c>
      <c r="D257" s="76"/>
      <c r="E257" s="76">
        <v>600</v>
      </c>
      <c r="F257" s="74"/>
      <c r="G257" s="75">
        <f t="shared" si="56"/>
        <v>0</v>
      </c>
      <c r="H257" s="74"/>
      <c r="I257" s="74"/>
      <c r="J257" s="75">
        <f t="shared" si="64"/>
        <v>0</v>
      </c>
      <c r="K257" s="74"/>
      <c r="L257" s="74"/>
      <c r="M257" s="74"/>
      <c r="N257" s="74"/>
      <c r="O257" s="74"/>
      <c r="P257" s="74"/>
      <c r="Q257" s="74"/>
      <c r="R257" s="74"/>
      <c r="S257" s="74"/>
      <c r="T257" s="74">
        <f t="shared" si="60"/>
        <v>0</v>
      </c>
      <c r="U257" s="151"/>
      <c r="V257"/>
      <c r="W257" s="74"/>
      <c r="X257" s="74"/>
      <c r="Y257" s="74"/>
      <c r="Z257" s="75">
        <f t="shared" si="50"/>
        <v>0</v>
      </c>
      <c r="AA257" s="74"/>
      <c r="AB257" s="74"/>
    </row>
    <row r="258" spans="1:28" ht="12.75" hidden="1" customHeight="1" outlineLevel="1" x14ac:dyDescent="0.25">
      <c r="A258" s="14" t="s">
        <v>184</v>
      </c>
      <c r="B258" s="20" t="s">
        <v>145</v>
      </c>
      <c r="C258" s="20" t="s">
        <v>132</v>
      </c>
      <c r="D258" s="76"/>
      <c r="E258" s="76">
        <v>900</v>
      </c>
      <c r="F258" s="74"/>
      <c r="G258" s="75">
        <f t="shared" si="56"/>
        <v>0</v>
      </c>
      <c r="H258" s="74"/>
      <c r="I258" s="74"/>
      <c r="J258" s="75">
        <f t="shared" si="64"/>
        <v>0</v>
      </c>
      <c r="K258" s="74"/>
      <c r="L258" s="74"/>
      <c r="M258" s="74"/>
      <c r="N258" s="74"/>
      <c r="O258" s="74"/>
      <c r="P258" s="74"/>
      <c r="Q258" s="74"/>
      <c r="R258" s="74"/>
      <c r="S258" s="74"/>
      <c r="T258" s="74">
        <f t="shared" si="60"/>
        <v>0</v>
      </c>
      <c r="U258" s="151"/>
      <c r="V258"/>
      <c r="W258" s="74"/>
      <c r="X258" s="74"/>
      <c r="Y258" s="74"/>
      <c r="Z258" s="75">
        <f t="shared" si="50"/>
        <v>0</v>
      </c>
      <c r="AA258" s="74"/>
      <c r="AB258" s="74"/>
    </row>
    <row r="259" spans="1:28" ht="12.75" hidden="1" customHeight="1" outlineLevel="1" x14ac:dyDescent="0.25">
      <c r="A259" s="14" t="s">
        <v>185</v>
      </c>
      <c r="B259" s="20" t="s">
        <v>145</v>
      </c>
      <c r="C259" s="20" t="s">
        <v>132</v>
      </c>
      <c r="D259" s="76"/>
      <c r="E259" s="76">
        <v>400</v>
      </c>
      <c r="F259" s="74"/>
      <c r="G259" s="75">
        <f t="shared" si="56"/>
        <v>0</v>
      </c>
      <c r="H259" s="74"/>
      <c r="I259" s="74"/>
      <c r="J259" s="75">
        <f t="shared" si="64"/>
        <v>0</v>
      </c>
      <c r="K259" s="74"/>
      <c r="L259" s="74"/>
      <c r="M259" s="74"/>
      <c r="N259" s="74"/>
      <c r="O259" s="74"/>
      <c r="P259" s="74"/>
      <c r="Q259" s="74"/>
      <c r="R259" s="74"/>
      <c r="S259" s="74"/>
      <c r="T259" s="74">
        <f t="shared" si="60"/>
        <v>0</v>
      </c>
      <c r="U259" s="151"/>
      <c r="V259"/>
      <c r="W259" s="74"/>
      <c r="X259" s="74"/>
      <c r="Y259" s="74"/>
      <c r="Z259" s="75">
        <f t="shared" si="50"/>
        <v>0</v>
      </c>
      <c r="AA259" s="74"/>
      <c r="AB259" s="74"/>
    </row>
    <row r="260" spans="1:28" ht="12.75" hidden="1" customHeight="1" outlineLevel="1" x14ac:dyDescent="0.25">
      <c r="A260" s="14" t="s">
        <v>236</v>
      </c>
      <c r="B260" s="20" t="s">
        <v>145</v>
      </c>
      <c r="C260" s="20" t="s">
        <v>132</v>
      </c>
      <c r="D260" s="76"/>
      <c r="E260" s="76">
        <v>350</v>
      </c>
      <c r="F260" s="74"/>
      <c r="G260" s="75">
        <f t="shared" si="56"/>
        <v>0</v>
      </c>
      <c r="H260" s="74"/>
      <c r="I260" s="74"/>
      <c r="J260" s="75">
        <f t="shared" si="64"/>
        <v>0</v>
      </c>
      <c r="K260" s="74"/>
      <c r="L260" s="74"/>
      <c r="M260" s="74"/>
      <c r="N260" s="74"/>
      <c r="O260" s="74"/>
      <c r="P260" s="74"/>
      <c r="Q260" s="74"/>
      <c r="R260" s="74"/>
      <c r="S260" s="74"/>
      <c r="T260" s="74">
        <f t="shared" si="60"/>
        <v>0</v>
      </c>
      <c r="U260" s="146"/>
      <c r="V260"/>
      <c r="W260" s="74"/>
      <c r="X260" s="74"/>
      <c r="Y260" s="74"/>
      <c r="Z260" s="75">
        <f t="shared" si="50"/>
        <v>0</v>
      </c>
      <c r="AA260" s="74"/>
      <c r="AB260" s="74"/>
    </row>
    <row r="261" spans="1:28" ht="39" hidden="1" collapsed="1" x14ac:dyDescent="0.25">
      <c r="A261" s="14" t="s">
        <v>367</v>
      </c>
      <c r="B261" s="20" t="s">
        <v>145</v>
      </c>
      <c r="C261" s="20" t="s">
        <v>132</v>
      </c>
      <c r="D261" s="76"/>
      <c r="E261" s="76"/>
      <c r="F261" s="74"/>
      <c r="G261" s="75">
        <f t="shared" si="56"/>
        <v>0</v>
      </c>
      <c r="H261" s="74"/>
      <c r="I261" s="74"/>
      <c r="J261" s="75">
        <f t="shared" si="64"/>
        <v>0</v>
      </c>
      <c r="K261" s="74"/>
      <c r="L261" s="74"/>
      <c r="M261" s="74"/>
      <c r="N261" s="74"/>
      <c r="O261" s="74"/>
      <c r="P261" s="74"/>
      <c r="Q261" s="74"/>
      <c r="R261" s="74"/>
      <c r="S261" s="74"/>
      <c r="T261" s="74">
        <f t="shared" si="60"/>
        <v>0</v>
      </c>
      <c r="U261" s="146"/>
      <c r="V261"/>
      <c r="W261" s="74"/>
      <c r="X261" s="74"/>
      <c r="Y261" s="74"/>
      <c r="Z261" s="75">
        <f t="shared" si="50"/>
        <v>0</v>
      </c>
      <c r="AA261" s="74"/>
      <c r="AB261" s="74"/>
    </row>
    <row r="262" spans="1:28" ht="39" hidden="1" collapsed="1" x14ac:dyDescent="0.25">
      <c r="A262" s="14" t="s">
        <v>368</v>
      </c>
      <c r="B262" s="20" t="s">
        <v>145</v>
      </c>
      <c r="C262" s="20" t="s">
        <v>132</v>
      </c>
      <c r="D262" s="76"/>
      <c r="E262" s="76">
        <f>SUM(E263)</f>
        <v>50</v>
      </c>
      <c r="F262" s="76">
        <f t="shared" ref="F262:K262" si="65">SUM(F263)</f>
        <v>0</v>
      </c>
      <c r="G262" s="99">
        <f t="shared" si="65"/>
        <v>0</v>
      </c>
      <c r="H262" s="76">
        <f t="shared" si="65"/>
        <v>0</v>
      </c>
      <c r="I262" s="76">
        <f t="shared" si="65"/>
        <v>0</v>
      </c>
      <c r="J262" s="99">
        <f t="shared" si="65"/>
        <v>0</v>
      </c>
      <c r="K262" s="76">
        <f t="shared" si="65"/>
        <v>0</v>
      </c>
      <c r="L262" s="76"/>
      <c r="M262" s="76"/>
      <c r="N262" s="76"/>
      <c r="O262" s="76"/>
      <c r="P262" s="76"/>
      <c r="Q262" s="76"/>
      <c r="R262" s="76"/>
      <c r="S262" s="76"/>
      <c r="T262" s="74">
        <f t="shared" si="60"/>
        <v>0</v>
      </c>
      <c r="U262" s="146"/>
      <c r="V262"/>
      <c r="W262" s="74"/>
      <c r="X262" s="74"/>
      <c r="Y262" s="74"/>
      <c r="Z262" s="75">
        <f t="shared" si="50"/>
        <v>0</v>
      </c>
      <c r="AA262" s="74"/>
      <c r="AB262" s="74"/>
    </row>
    <row r="263" spans="1:28" ht="12.75" hidden="1" customHeight="1" outlineLevel="1" x14ac:dyDescent="0.25">
      <c r="A263" s="14" t="s">
        <v>369</v>
      </c>
      <c r="B263" s="20" t="s">
        <v>145</v>
      </c>
      <c r="C263" s="20" t="s">
        <v>132</v>
      </c>
      <c r="D263" s="76"/>
      <c r="E263" s="76">
        <v>50</v>
      </c>
      <c r="F263" s="74"/>
      <c r="G263" s="75">
        <f t="shared" si="56"/>
        <v>0</v>
      </c>
      <c r="H263" s="74"/>
      <c r="I263" s="74"/>
      <c r="J263" s="75">
        <f t="shared" ref="J263:J283" si="66">SUM(K263+T263)</f>
        <v>0</v>
      </c>
      <c r="K263" s="74"/>
      <c r="L263" s="74"/>
      <c r="M263" s="74"/>
      <c r="N263" s="74"/>
      <c r="O263" s="74"/>
      <c r="P263" s="74"/>
      <c r="Q263" s="74"/>
      <c r="R263" s="74"/>
      <c r="S263" s="74"/>
      <c r="T263" s="74">
        <f t="shared" si="60"/>
        <v>0</v>
      </c>
      <c r="U263" s="146"/>
      <c r="V263"/>
      <c r="W263" s="74"/>
      <c r="X263" s="74"/>
      <c r="Y263" s="74"/>
      <c r="Z263" s="75">
        <f t="shared" si="50"/>
        <v>0</v>
      </c>
      <c r="AA263" s="74"/>
      <c r="AB263" s="74"/>
    </row>
    <row r="264" spans="1:28" ht="42" hidden="1" customHeight="1" collapsed="1" x14ac:dyDescent="0.25">
      <c r="A264" s="14" t="s">
        <v>370</v>
      </c>
      <c r="B264" s="20" t="s">
        <v>145</v>
      </c>
      <c r="C264" s="20" t="s">
        <v>132</v>
      </c>
      <c r="D264" s="76">
        <v>199943.7</v>
      </c>
      <c r="E264" s="76">
        <v>19.8</v>
      </c>
      <c r="F264" s="74"/>
      <c r="G264" s="75">
        <f>SUM(I264+H264)</f>
        <v>132184</v>
      </c>
      <c r="H264" s="74">
        <v>13219</v>
      </c>
      <c r="I264" s="74">
        <v>118965</v>
      </c>
      <c r="J264" s="75">
        <f t="shared" si="66"/>
        <v>0</v>
      </c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146"/>
      <c r="V264"/>
      <c r="W264" s="74"/>
      <c r="X264" s="74"/>
      <c r="Y264" s="74"/>
      <c r="Z264" s="75">
        <f t="shared" si="50"/>
        <v>0</v>
      </c>
      <c r="AA264" s="74"/>
      <c r="AB264" s="74"/>
    </row>
    <row r="265" spans="1:28" ht="16.5" hidden="1" customHeight="1" x14ac:dyDescent="0.25">
      <c r="A265" s="14" t="s">
        <v>371</v>
      </c>
      <c r="B265" s="20" t="s">
        <v>145</v>
      </c>
      <c r="C265" s="20" t="s">
        <v>132</v>
      </c>
      <c r="D265" s="76"/>
      <c r="E265" s="76">
        <v>4270.7</v>
      </c>
      <c r="F265" s="74"/>
      <c r="G265" s="75">
        <f t="shared" ref="G265:G284" si="67">SUM(I265+H265)</f>
        <v>0</v>
      </c>
      <c r="H265" s="74"/>
      <c r="I265" s="74"/>
      <c r="J265" s="75">
        <f t="shared" si="66"/>
        <v>0</v>
      </c>
      <c r="K265" s="74"/>
      <c r="L265" s="74"/>
      <c r="M265" s="74"/>
      <c r="N265" s="74"/>
      <c r="O265" s="74"/>
      <c r="P265" s="74"/>
      <c r="Q265" s="74"/>
      <c r="R265" s="74"/>
      <c r="S265" s="74"/>
      <c r="T265" s="74">
        <f t="shared" si="60"/>
        <v>0</v>
      </c>
      <c r="U265" s="145"/>
      <c r="V265"/>
      <c r="W265" s="74"/>
      <c r="X265" s="74"/>
      <c r="Y265" s="74"/>
      <c r="Z265" s="75">
        <f t="shared" ref="Z265:Z329" si="68">SUM(AA265:AB265)</f>
        <v>0</v>
      </c>
      <c r="AA265" s="74"/>
      <c r="AB265" s="74"/>
    </row>
    <row r="266" spans="1:28" ht="40.5" hidden="1" customHeight="1" x14ac:dyDescent="0.25">
      <c r="A266" s="14" t="s">
        <v>115</v>
      </c>
      <c r="B266" s="20" t="s">
        <v>145</v>
      </c>
      <c r="C266" s="20" t="s">
        <v>132</v>
      </c>
      <c r="D266" s="76"/>
      <c r="E266" s="76">
        <v>2741.2</v>
      </c>
      <c r="F266" s="74"/>
      <c r="G266" s="75"/>
      <c r="H266" s="74"/>
      <c r="I266" s="74"/>
      <c r="J266" s="75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146"/>
      <c r="V266"/>
      <c r="W266" s="74"/>
      <c r="X266" s="74"/>
      <c r="Y266" s="74"/>
      <c r="Z266" s="75">
        <f t="shared" si="68"/>
        <v>0</v>
      </c>
      <c r="AA266" s="74"/>
      <c r="AB266" s="74"/>
    </row>
    <row r="267" spans="1:28" ht="26.25" hidden="1" customHeight="1" x14ac:dyDescent="0.25">
      <c r="A267" s="45" t="s">
        <v>29</v>
      </c>
      <c r="B267" s="20"/>
      <c r="C267" s="20"/>
      <c r="D267" s="100">
        <f>D268+D269+D270+D271+D272+D273+D274+D275</f>
        <v>0</v>
      </c>
      <c r="E267" s="100">
        <f>E268+E269+E270+E271+E272+E273+E274+E275</f>
        <v>0</v>
      </c>
      <c r="F267" s="100">
        <f>F268+F269+F270+F271+F272+F273+F274+F275</f>
        <v>0</v>
      </c>
      <c r="G267" s="75">
        <f t="shared" si="67"/>
        <v>0</v>
      </c>
      <c r="H267" s="100">
        <f>H268+H269+H270+H271+H272+H273+H274+H275</f>
        <v>0</v>
      </c>
      <c r="I267" s="100">
        <f>I268+I269+I270+I271+I272+I273+I274+I275</f>
        <v>0</v>
      </c>
      <c r="J267" s="75">
        <f t="shared" si="66"/>
        <v>56457.799999999996</v>
      </c>
      <c r="K267" s="100">
        <f>K268+K269+K270+K271+K272+K273+K274+K275</f>
        <v>56338.899999999994</v>
      </c>
      <c r="L267" s="100">
        <f>L268+L269+L270+L271+L272+L273+L274+L275</f>
        <v>18190.400000000001</v>
      </c>
      <c r="M267" s="100">
        <f>M268+M269+M270+M271+M272+M273+M274+M275</f>
        <v>871.2</v>
      </c>
      <c r="N267" s="100">
        <f>N268+N269+N270+N271+N272+N273+N274+N275</f>
        <v>1500.3</v>
      </c>
      <c r="O267" s="100">
        <f>O268+O269+O270+O271+O272+O273+O274+O275</f>
        <v>2075.9</v>
      </c>
      <c r="P267" s="100"/>
      <c r="Q267" s="100"/>
      <c r="R267" s="100">
        <f>R268+R269+R270+R271+R272+R273+R274+R275</f>
        <v>40855.5</v>
      </c>
      <c r="S267" s="100"/>
      <c r="T267" s="74">
        <f t="shared" si="60"/>
        <v>118.9</v>
      </c>
      <c r="U267" s="146"/>
      <c r="V267"/>
      <c r="W267" s="100">
        <f>SUM(W271)</f>
        <v>118.9</v>
      </c>
      <c r="X267" s="100"/>
      <c r="Y267" s="100"/>
      <c r="Z267" s="75">
        <f t="shared" si="68"/>
        <v>14218.9</v>
      </c>
      <c r="AA267" s="100">
        <f>AA268+AA269+AA270+AA271+AA272+AA273+AA274+AA275</f>
        <v>14100</v>
      </c>
      <c r="AB267" s="100">
        <f>AB268+AB269+AB270+AB271+AB272+AB273+AB274+AB275</f>
        <v>118.9</v>
      </c>
    </row>
    <row r="268" spans="1:28" ht="16.5" hidden="1" customHeight="1" x14ac:dyDescent="0.25">
      <c r="A268" s="14" t="s">
        <v>431</v>
      </c>
      <c r="B268" s="42" t="s">
        <v>145</v>
      </c>
      <c r="C268" s="42" t="s">
        <v>132</v>
      </c>
      <c r="D268" s="76"/>
      <c r="E268" s="76"/>
      <c r="F268" s="74"/>
      <c r="G268" s="75">
        <f t="shared" si="67"/>
        <v>0</v>
      </c>
      <c r="H268" s="74"/>
      <c r="I268" s="74"/>
      <c r="J268" s="75">
        <f t="shared" si="66"/>
        <v>2613.8000000000002</v>
      </c>
      <c r="K268" s="74">
        <f>L268+M268+N268+O268+R268</f>
        <v>2613.8000000000002</v>
      </c>
      <c r="L268" s="74">
        <v>2598.8000000000002</v>
      </c>
      <c r="M268" s="74">
        <v>15</v>
      </c>
      <c r="N268" s="74"/>
      <c r="O268" s="74"/>
      <c r="P268" s="74"/>
      <c r="Q268" s="74"/>
      <c r="R268" s="74"/>
      <c r="S268" s="74"/>
      <c r="T268" s="74">
        <f t="shared" si="60"/>
        <v>0</v>
      </c>
      <c r="U268" s="146"/>
      <c r="V268"/>
      <c r="W268" s="74"/>
      <c r="X268" s="74"/>
      <c r="Y268" s="74"/>
      <c r="Z268" s="75">
        <f t="shared" si="68"/>
        <v>1500</v>
      </c>
      <c r="AA268" s="74">
        <v>1500</v>
      </c>
      <c r="AB268" s="74"/>
    </row>
    <row r="269" spans="1:28" ht="16.5" hidden="1" customHeight="1" x14ac:dyDescent="0.25">
      <c r="A269" s="14" t="s">
        <v>432</v>
      </c>
      <c r="B269" s="42" t="s">
        <v>145</v>
      </c>
      <c r="C269" s="42" t="s">
        <v>132</v>
      </c>
      <c r="D269" s="76"/>
      <c r="E269" s="76"/>
      <c r="F269" s="74"/>
      <c r="G269" s="75">
        <f t="shared" si="67"/>
        <v>0</v>
      </c>
      <c r="H269" s="74"/>
      <c r="I269" s="74"/>
      <c r="J269" s="75">
        <f t="shared" si="66"/>
        <v>4854.8999999999996</v>
      </c>
      <c r="K269" s="74">
        <f t="shared" ref="K269:K275" si="69">L269+M269+N269+O269+R269</f>
        <v>4854.8999999999996</v>
      </c>
      <c r="L269" s="74">
        <v>1957.5</v>
      </c>
      <c r="M269" s="74">
        <v>76</v>
      </c>
      <c r="N269" s="74"/>
      <c r="O269" s="74">
        <v>61.4</v>
      </c>
      <c r="P269" s="74"/>
      <c r="Q269" s="74"/>
      <c r="R269" s="74">
        <v>2760</v>
      </c>
      <c r="S269" s="74"/>
      <c r="T269" s="74">
        <f t="shared" si="60"/>
        <v>0</v>
      </c>
      <c r="U269" s="146"/>
      <c r="V269"/>
      <c r="W269" s="74"/>
      <c r="X269" s="74"/>
      <c r="Y269" s="74"/>
      <c r="Z269" s="75">
        <f t="shared" si="68"/>
        <v>1800</v>
      </c>
      <c r="AA269" s="74">
        <v>1800</v>
      </c>
      <c r="AB269" s="74"/>
    </row>
    <row r="270" spans="1:28" ht="16.5" hidden="1" customHeight="1" x14ac:dyDescent="0.25">
      <c r="A270" s="14" t="s">
        <v>433</v>
      </c>
      <c r="B270" s="42" t="s">
        <v>145</v>
      </c>
      <c r="C270" s="42" t="s">
        <v>132</v>
      </c>
      <c r="D270" s="76"/>
      <c r="E270" s="76"/>
      <c r="F270" s="74"/>
      <c r="G270" s="75">
        <f t="shared" si="67"/>
        <v>0</v>
      </c>
      <c r="H270" s="74"/>
      <c r="I270" s="74"/>
      <c r="J270" s="75">
        <f t="shared" si="66"/>
        <v>7920</v>
      </c>
      <c r="K270" s="74">
        <f t="shared" si="69"/>
        <v>7920</v>
      </c>
      <c r="L270" s="74">
        <v>2196</v>
      </c>
      <c r="M270" s="74">
        <v>100</v>
      </c>
      <c r="N270" s="74"/>
      <c r="O270" s="74">
        <v>409</v>
      </c>
      <c r="P270" s="74"/>
      <c r="Q270" s="74"/>
      <c r="R270" s="74">
        <v>5215</v>
      </c>
      <c r="S270" s="74"/>
      <c r="T270" s="74">
        <f t="shared" si="60"/>
        <v>0</v>
      </c>
      <c r="U270" s="146"/>
      <c r="V270"/>
      <c r="W270" s="74"/>
      <c r="X270" s="74"/>
      <c r="Y270" s="74"/>
      <c r="Z270" s="75">
        <f t="shared" si="68"/>
        <v>2200</v>
      </c>
      <c r="AA270" s="74">
        <v>2200</v>
      </c>
      <c r="AB270" s="74"/>
    </row>
    <row r="271" spans="1:28" ht="16.5" hidden="1" customHeight="1" x14ac:dyDescent="0.25">
      <c r="A271" s="14" t="s">
        <v>434</v>
      </c>
      <c r="B271" s="42" t="s">
        <v>145</v>
      </c>
      <c r="C271" s="42" t="s">
        <v>132</v>
      </c>
      <c r="D271" s="76"/>
      <c r="E271" s="76"/>
      <c r="F271" s="74"/>
      <c r="G271" s="75">
        <f t="shared" si="67"/>
        <v>0</v>
      </c>
      <c r="H271" s="74"/>
      <c r="I271" s="74"/>
      <c r="J271" s="75">
        <f t="shared" si="66"/>
        <v>21779.200000000001</v>
      </c>
      <c r="K271" s="74">
        <f t="shared" si="69"/>
        <v>21660.3</v>
      </c>
      <c r="L271" s="74">
        <v>4299.1000000000004</v>
      </c>
      <c r="M271" s="74">
        <v>360</v>
      </c>
      <c r="N271" s="74">
        <v>1500.3</v>
      </c>
      <c r="O271" s="74">
        <v>953.5</v>
      </c>
      <c r="P271" s="74"/>
      <c r="Q271" s="74"/>
      <c r="R271" s="74">
        <v>14547.4</v>
      </c>
      <c r="S271" s="74"/>
      <c r="T271" s="74">
        <f t="shared" si="60"/>
        <v>118.9</v>
      </c>
      <c r="U271" s="146"/>
      <c r="V271"/>
      <c r="W271" s="74">
        <v>118.9</v>
      </c>
      <c r="X271" s="74"/>
      <c r="Y271" s="74"/>
      <c r="Z271" s="75">
        <f t="shared" si="68"/>
        <v>3118.9</v>
      </c>
      <c r="AA271" s="74">
        <v>3000</v>
      </c>
      <c r="AB271" s="74">
        <v>118.9</v>
      </c>
    </row>
    <row r="272" spans="1:28" ht="16.5" hidden="1" customHeight="1" x14ac:dyDescent="0.25">
      <c r="A272" s="14" t="s">
        <v>435</v>
      </c>
      <c r="B272" s="42" t="s">
        <v>145</v>
      </c>
      <c r="C272" s="42" t="s">
        <v>132</v>
      </c>
      <c r="D272" s="76"/>
      <c r="E272" s="76"/>
      <c r="F272" s="74"/>
      <c r="G272" s="75">
        <f t="shared" si="67"/>
        <v>0</v>
      </c>
      <c r="H272" s="74"/>
      <c r="I272" s="74"/>
      <c r="J272" s="75">
        <f t="shared" si="66"/>
        <v>2492.6</v>
      </c>
      <c r="K272" s="74">
        <f t="shared" si="69"/>
        <v>2492.6</v>
      </c>
      <c r="L272" s="74">
        <v>1652.1</v>
      </c>
      <c r="M272" s="74">
        <v>30</v>
      </c>
      <c r="N272" s="74"/>
      <c r="O272" s="74">
        <v>98</v>
      </c>
      <c r="P272" s="74"/>
      <c r="Q272" s="74"/>
      <c r="R272" s="74">
        <v>712.5</v>
      </c>
      <c r="S272" s="74"/>
      <c r="T272" s="74">
        <f t="shared" si="60"/>
        <v>0</v>
      </c>
      <c r="U272" s="146"/>
      <c r="V272"/>
      <c r="W272" s="74"/>
      <c r="X272" s="74"/>
      <c r="Y272" s="74"/>
      <c r="Z272" s="75">
        <f t="shared" si="68"/>
        <v>1500</v>
      </c>
      <c r="AA272" s="74">
        <v>1500</v>
      </c>
      <c r="AB272" s="74"/>
    </row>
    <row r="273" spans="1:28" ht="16.5" hidden="1" customHeight="1" x14ac:dyDescent="0.25">
      <c r="A273" s="14" t="s">
        <v>436</v>
      </c>
      <c r="B273" s="42" t="s">
        <v>145</v>
      </c>
      <c r="C273" s="42" t="s">
        <v>132</v>
      </c>
      <c r="D273" s="76"/>
      <c r="E273" s="76"/>
      <c r="F273" s="74"/>
      <c r="G273" s="75">
        <f t="shared" si="67"/>
        <v>0</v>
      </c>
      <c r="H273" s="74"/>
      <c r="I273" s="74"/>
      <c r="J273" s="75">
        <f t="shared" si="66"/>
        <v>1092.0999999999999</v>
      </c>
      <c r="K273" s="74">
        <v>1092.0999999999999</v>
      </c>
      <c r="L273" s="74">
        <v>607.79999999999995</v>
      </c>
      <c r="M273" s="74">
        <v>160</v>
      </c>
      <c r="N273" s="74"/>
      <c r="O273" s="74">
        <v>200</v>
      </c>
      <c r="P273" s="74"/>
      <c r="Q273" s="74"/>
      <c r="R273" s="74">
        <v>7278.7</v>
      </c>
      <c r="S273" s="74"/>
      <c r="T273" s="74">
        <f t="shared" si="60"/>
        <v>0</v>
      </c>
      <c r="U273" s="145"/>
      <c r="V273"/>
      <c r="W273" s="74"/>
      <c r="X273" s="74"/>
      <c r="Y273" s="74"/>
      <c r="Z273" s="75">
        <f t="shared" si="68"/>
        <v>800</v>
      </c>
      <c r="AA273" s="74">
        <v>800</v>
      </c>
      <c r="AB273" s="74"/>
    </row>
    <row r="274" spans="1:28" ht="16.5" hidden="1" customHeight="1" x14ac:dyDescent="0.25">
      <c r="A274" s="14" t="s">
        <v>437</v>
      </c>
      <c r="B274" s="42" t="s">
        <v>145</v>
      </c>
      <c r="C274" s="42" t="s">
        <v>132</v>
      </c>
      <c r="D274" s="76"/>
      <c r="E274" s="76"/>
      <c r="F274" s="74"/>
      <c r="G274" s="75">
        <f t="shared" si="67"/>
        <v>0</v>
      </c>
      <c r="H274" s="74"/>
      <c r="I274" s="74"/>
      <c r="J274" s="75">
        <f t="shared" si="66"/>
        <v>1070.2</v>
      </c>
      <c r="K274" s="74">
        <f t="shared" si="69"/>
        <v>1070.2</v>
      </c>
      <c r="L274" s="74">
        <v>900</v>
      </c>
      <c r="M274" s="74">
        <v>5</v>
      </c>
      <c r="N274" s="74"/>
      <c r="O274" s="74">
        <v>15.2</v>
      </c>
      <c r="P274" s="74"/>
      <c r="Q274" s="74"/>
      <c r="R274" s="74">
        <v>150</v>
      </c>
      <c r="S274" s="74"/>
      <c r="T274" s="74">
        <f t="shared" si="60"/>
        <v>0</v>
      </c>
      <c r="U274" s="145"/>
      <c r="V274"/>
      <c r="W274" s="74"/>
      <c r="X274" s="74"/>
      <c r="Y274" s="74"/>
      <c r="Z274" s="75">
        <f t="shared" si="68"/>
        <v>800</v>
      </c>
      <c r="AA274" s="74">
        <v>800</v>
      </c>
      <c r="AB274" s="74"/>
    </row>
    <row r="275" spans="1:28" ht="16.5" hidden="1" customHeight="1" x14ac:dyDescent="0.25">
      <c r="A275" s="14" t="s">
        <v>365</v>
      </c>
      <c r="B275" s="42" t="s">
        <v>145</v>
      </c>
      <c r="C275" s="42" t="s">
        <v>132</v>
      </c>
      <c r="D275" s="76"/>
      <c r="E275" s="76"/>
      <c r="F275" s="74"/>
      <c r="G275" s="75">
        <f t="shared" si="67"/>
        <v>0</v>
      </c>
      <c r="H275" s="74"/>
      <c r="I275" s="74"/>
      <c r="J275" s="75">
        <f t="shared" si="66"/>
        <v>14635</v>
      </c>
      <c r="K275" s="74">
        <f t="shared" si="69"/>
        <v>14635</v>
      </c>
      <c r="L275" s="74">
        <v>3979.1</v>
      </c>
      <c r="M275" s="74">
        <v>125.2</v>
      </c>
      <c r="N275" s="74"/>
      <c r="O275" s="74">
        <v>338.8</v>
      </c>
      <c r="P275" s="74"/>
      <c r="Q275" s="74"/>
      <c r="R275" s="74">
        <v>10191.9</v>
      </c>
      <c r="S275" s="74"/>
      <c r="T275" s="74">
        <f t="shared" si="60"/>
        <v>0</v>
      </c>
      <c r="U275" s="145"/>
      <c r="V275"/>
      <c r="W275" s="74"/>
      <c r="X275" s="74"/>
      <c r="Y275" s="74"/>
      <c r="Z275" s="75">
        <f t="shared" si="68"/>
        <v>2500</v>
      </c>
      <c r="AA275" s="74">
        <v>2500</v>
      </c>
      <c r="AB275" s="74"/>
    </row>
    <row r="276" spans="1:28" ht="18.75" hidden="1" customHeight="1" x14ac:dyDescent="0.25">
      <c r="A276" s="45" t="s">
        <v>30</v>
      </c>
      <c r="B276" s="42"/>
      <c r="C276" s="42"/>
      <c r="D276" s="100">
        <f>D277+D278+D279</f>
        <v>0</v>
      </c>
      <c r="E276" s="100">
        <f>E277+E278+E279</f>
        <v>0</v>
      </c>
      <c r="F276" s="100">
        <f>F277+F278+F279</f>
        <v>0</v>
      </c>
      <c r="G276" s="75">
        <f t="shared" si="67"/>
        <v>0</v>
      </c>
      <c r="H276" s="100">
        <f>H277+H278+H279</f>
        <v>0</v>
      </c>
      <c r="I276" s="100">
        <f>I277+I278+I279</f>
        <v>0</v>
      </c>
      <c r="J276" s="75">
        <f t="shared" si="66"/>
        <v>2469.5</v>
      </c>
      <c r="K276" s="100">
        <f>K277+K278+K279</f>
        <v>2469.5</v>
      </c>
      <c r="L276" s="100">
        <f>L277+L278+L279</f>
        <v>2216.3000000000002</v>
      </c>
      <c r="M276" s="100">
        <f>M277+M278+M279</f>
        <v>120</v>
      </c>
      <c r="N276" s="100">
        <f>N277+N278+N279</f>
        <v>0</v>
      </c>
      <c r="O276" s="100">
        <f>O277+O278+O279</f>
        <v>81.599999999999994</v>
      </c>
      <c r="P276" s="100"/>
      <c r="Q276" s="100"/>
      <c r="R276" s="100">
        <f>R277+R278+R279</f>
        <v>0</v>
      </c>
      <c r="S276" s="100"/>
      <c r="T276" s="74">
        <f t="shared" si="60"/>
        <v>0</v>
      </c>
      <c r="U276" s="145"/>
      <c r="V276"/>
      <c r="W276" s="100"/>
      <c r="X276" s="100"/>
      <c r="Y276" s="100"/>
      <c r="Z276" s="75">
        <f t="shared" si="68"/>
        <v>2000</v>
      </c>
      <c r="AA276" s="100">
        <f>AA277+AA278+AA279</f>
        <v>2000</v>
      </c>
      <c r="AB276" s="100">
        <f>AB277+AB278+AB279</f>
        <v>0</v>
      </c>
    </row>
    <row r="277" spans="1:28" ht="16.5" hidden="1" customHeight="1" x14ac:dyDescent="0.25">
      <c r="A277" s="14" t="s">
        <v>440</v>
      </c>
      <c r="B277" s="42" t="s">
        <v>145</v>
      </c>
      <c r="C277" s="42" t="s">
        <v>132</v>
      </c>
      <c r="D277" s="76"/>
      <c r="E277" s="76"/>
      <c r="F277" s="74"/>
      <c r="G277" s="75">
        <f t="shared" si="67"/>
        <v>0</v>
      </c>
      <c r="H277" s="74"/>
      <c r="I277" s="74"/>
      <c r="J277" s="75">
        <f t="shared" si="66"/>
        <v>450.8</v>
      </c>
      <c r="K277" s="74">
        <f>L277+M277+N277+O277+R277</f>
        <v>450.8</v>
      </c>
      <c r="L277" s="74">
        <v>450.8</v>
      </c>
      <c r="M277" s="74"/>
      <c r="N277" s="74"/>
      <c r="O277" s="74"/>
      <c r="P277" s="74"/>
      <c r="Q277" s="74"/>
      <c r="R277" s="74"/>
      <c r="S277" s="74"/>
      <c r="T277" s="74">
        <f t="shared" si="60"/>
        <v>0</v>
      </c>
      <c r="U277" s="145"/>
      <c r="V277"/>
      <c r="W277" s="74"/>
      <c r="X277" s="74"/>
      <c r="Y277" s="74"/>
      <c r="Z277" s="75">
        <f t="shared" si="68"/>
        <v>500</v>
      </c>
      <c r="AA277" s="74">
        <v>500</v>
      </c>
      <c r="AB277" s="74"/>
    </row>
    <row r="278" spans="1:28" ht="16.5" hidden="1" customHeight="1" x14ac:dyDescent="0.25">
      <c r="A278" s="14" t="s">
        <v>441</v>
      </c>
      <c r="B278" s="42" t="s">
        <v>145</v>
      </c>
      <c r="C278" s="42" t="s">
        <v>132</v>
      </c>
      <c r="D278" s="76"/>
      <c r="E278" s="76"/>
      <c r="F278" s="74"/>
      <c r="G278" s="75">
        <f t="shared" si="67"/>
        <v>0</v>
      </c>
      <c r="H278" s="74"/>
      <c r="I278" s="74"/>
      <c r="J278" s="75">
        <f t="shared" si="66"/>
        <v>1353.5</v>
      </c>
      <c r="K278" s="74">
        <v>1353.5</v>
      </c>
      <c r="L278" s="74">
        <v>1353.5</v>
      </c>
      <c r="M278" s="74">
        <v>100</v>
      </c>
      <c r="N278" s="74"/>
      <c r="O278" s="74">
        <v>70</v>
      </c>
      <c r="P278" s="74"/>
      <c r="Q278" s="74"/>
      <c r="R278" s="74"/>
      <c r="S278" s="74"/>
      <c r="T278" s="74">
        <f t="shared" si="60"/>
        <v>0</v>
      </c>
      <c r="U278" s="145"/>
      <c r="V278"/>
      <c r="W278" s="74"/>
      <c r="X278" s="74"/>
      <c r="Y278" s="74"/>
      <c r="Z278" s="75">
        <f t="shared" si="68"/>
        <v>800</v>
      </c>
      <c r="AA278" s="74">
        <v>800</v>
      </c>
      <c r="AB278" s="74"/>
    </row>
    <row r="279" spans="1:28" ht="16.5" hidden="1" customHeight="1" x14ac:dyDescent="0.25">
      <c r="A279" s="14" t="s">
        <v>442</v>
      </c>
      <c r="B279" s="42" t="s">
        <v>145</v>
      </c>
      <c r="C279" s="42" t="s">
        <v>132</v>
      </c>
      <c r="D279" s="76"/>
      <c r="E279" s="76"/>
      <c r="F279" s="74"/>
      <c r="G279" s="75">
        <f t="shared" si="67"/>
        <v>0</v>
      </c>
      <c r="H279" s="74"/>
      <c r="I279" s="74"/>
      <c r="J279" s="75">
        <f t="shared" si="66"/>
        <v>665.2</v>
      </c>
      <c r="K279" s="74">
        <v>665.2</v>
      </c>
      <c r="L279" s="74">
        <v>412</v>
      </c>
      <c r="M279" s="74">
        <v>20</v>
      </c>
      <c r="N279" s="74"/>
      <c r="O279" s="74">
        <v>11.6</v>
      </c>
      <c r="P279" s="74"/>
      <c r="Q279" s="74"/>
      <c r="R279" s="74"/>
      <c r="S279" s="74"/>
      <c r="T279" s="74">
        <f t="shared" si="60"/>
        <v>0</v>
      </c>
      <c r="U279" s="145"/>
      <c r="V279"/>
      <c r="W279" s="74"/>
      <c r="X279" s="74"/>
      <c r="Y279" s="74"/>
      <c r="Z279" s="75">
        <f t="shared" si="68"/>
        <v>700</v>
      </c>
      <c r="AA279" s="74">
        <v>700</v>
      </c>
      <c r="AB279" s="74"/>
    </row>
    <row r="280" spans="1:28" ht="27" hidden="1" customHeight="1" x14ac:dyDescent="0.25">
      <c r="A280" s="45" t="s">
        <v>31</v>
      </c>
      <c r="B280" s="42"/>
      <c r="C280" s="42"/>
      <c r="D280" s="100">
        <f>D281+D282+D283</f>
        <v>0</v>
      </c>
      <c r="E280" s="100">
        <f>E281+E282+E283</f>
        <v>0</v>
      </c>
      <c r="F280" s="100">
        <f>F281+F282+F283</f>
        <v>0</v>
      </c>
      <c r="G280" s="75">
        <f t="shared" si="67"/>
        <v>0</v>
      </c>
      <c r="H280" s="100">
        <f>H281+H282+H283</f>
        <v>0</v>
      </c>
      <c r="I280" s="100">
        <f>I281+I282+I283</f>
        <v>0</v>
      </c>
      <c r="J280" s="75">
        <f t="shared" si="66"/>
        <v>1371.6</v>
      </c>
      <c r="K280" s="100">
        <f>K281+K282+K283</f>
        <v>1371.6</v>
      </c>
      <c r="L280" s="100">
        <f>L281+L282+L283</f>
        <v>1489</v>
      </c>
      <c r="M280" s="100">
        <f>M281+M282+M283</f>
        <v>0</v>
      </c>
      <c r="N280" s="100">
        <f>N281+N282+N283</f>
        <v>0</v>
      </c>
      <c r="O280" s="100">
        <f>O281+O282+O283</f>
        <v>168.79999999999998</v>
      </c>
      <c r="P280" s="100"/>
      <c r="Q280" s="100"/>
      <c r="R280" s="100">
        <f>R281+R282+R283</f>
        <v>0</v>
      </c>
      <c r="S280" s="100"/>
      <c r="T280" s="74">
        <f t="shared" si="60"/>
        <v>0</v>
      </c>
      <c r="U280" s="145"/>
      <c r="V280"/>
      <c r="W280" s="100"/>
      <c r="X280" s="100"/>
      <c r="Y280" s="100"/>
      <c r="Z280" s="75">
        <f t="shared" si="68"/>
        <v>1150</v>
      </c>
      <c r="AA280" s="100">
        <f>AA281+AA282+AA283</f>
        <v>1150</v>
      </c>
      <c r="AB280" s="100">
        <f>AB281+AB282+AB283</f>
        <v>0</v>
      </c>
    </row>
    <row r="281" spans="1:28" ht="16.5" hidden="1" customHeight="1" x14ac:dyDescent="0.25">
      <c r="A281" s="14" t="s">
        <v>443</v>
      </c>
      <c r="B281" s="42" t="s">
        <v>145</v>
      </c>
      <c r="C281" s="42" t="s">
        <v>132</v>
      </c>
      <c r="D281" s="76"/>
      <c r="E281" s="76"/>
      <c r="F281" s="74"/>
      <c r="G281" s="75">
        <f t="shared" si="67"/>
        <v>0</v>
      </c>
      <c r="H281" s="74"/>
      <c r="I281" s="74"/>
      <c r="J281" s="75">
        <f t="shared" si="66"/>
        <v>447.6</v>
      </c>
      <c r="K281" s="74">
        <v>447.6</v>
      </c>
      <c r="L281" s="74">
        <v>570</v>
      </c>
      <c r="M281" s="74"/>
      <c r="N281" s="74"/>
      <c r="O281" s="74">
        <v>4.0999999999999996</v>
      </c>
      <c r="P281" s="74"/>
      <c r="Q281" s="74"/>
      <c r="R281" s="74"/>
      <c r="S281" s="74"/>
      <c r="T281" s="74">
        <f t="shared" si="60"/>
        <v>0</v>
      </c>
      <c r="U281" s="145"/>
      <c r="V281"/>
      <c r="W281" s="74"/>
      <c r="X281" s="74"/>
      <c r="Y281" s="74"/>
      <c r="Z281" s="75">
        <f t="shared" si="68"/>
        <v>400</v>
      </c>
      <c r="AA281" s="74">
        <v>400</v>
      </c>
      <c r="AB281" s="74"/>
    </row>
    <row r="282" spans="1:28" ht="16.5" hidden="1" customHeight="1" x14ac:dyDescent="0.25">
      <c r="A282" s="14" t="s">
        <v>444</v>
      </c>
      <c r="B282" s="42" t="s">
        <v>145</v>
      </c>
      <c r="C282" s="42" t="s">
        <v>132</v>
      </c>
      <c r="D282" s="76"/>
      <c r="E282" s="76"/>
      <c r="F282" s="74"/>
      <c r="G282" s="75">
        <f t="shared" si="67"/>
        <v>0</v>
      </c>
      <c r="H282" s="74"/>
      <c r="I282" s="74"/>
      <c r="J282" s="75">
        <f t="shared" si="66"/>
        <v>364.5</v>
      </c>
      <c r="K282" s="74">
        <v>364.5</v>
      </c>
      <c r="L282" s="74">
        <v>425</v>
      </c>
      <c r="M282" s="74"/>
      <c r="N282" s="74"/>
      <c r="O282" s="74">
        <v>164.7</v>
      </c>
      <c r="P282" s="74"/>
      <c r="Q282" s="74"/>
      <c r="R282" s="74"/>
      <c r="S282" s="74"/>
      <c r="T282" s="74">
        <f t="shared" si="60"/>
        <v>0</v>
      </c>
      <c r="U282" s="145"/>
      <c r="V282"/>
      <c r="W282" s="74"/>
      <c r="X282" s="74"/>
      <c r="Y282" s="74"/>
      <c r="Z282" s="75">
        <f t="shared" si="68"/>
        <v>400</v>
      </c>
      <c r="AA282" s="74">
        <v>400</v>
      </c>
      <c r="AB282" s="74"/>
    </row>
    <row r="283" spans="1:28" ht="16.5" hidden="1" customHeight="1" x14ac:dyDescent="0.25">
      <c r="A283" s="14" t="s">
        <v>438</v>
      </c>
      <c r="B283" s="42" t="s">
        <v>145</v>
      </c>
      <c r="C283" s="42" t="s">
        <v>132</v>
      </c>
      <c r="D283" s="76"/>
      <c r="E283" s="76"/>
      <c r="F283" s="74"/>
      <c r="G283" s="75">
        <f t="shared" si="67"/>
        <v>0</v>
      </c>
      <c r="H283" s="74"/>
      <c r="I283" s="74"/>
      <c r="J283" s="75">
        <f t="shared" si="66"/>
        <v>559.5</v>
      </c>
      <c r="K283" s="74">
        <v>559.5</v>
      </c>
      <c r="L283" s="74">
        <v>494</v>
      </c>
      <c r="M283" s="74"/>
      <c r="N283" s="74"/>
      <c r="O283" s="74"/>
      <c r="P283" s="74"/>
      <c r="Q283" s="74"/>
      <c r="R283" s="74"/>
      <c r="S283" s="74"/>
      <c r="T283" s="74">
        <f t="shared" si="60"/>
        <v>0</v>
      </c>
      <c r="U283" s="145"/>
      <c r="V283"/>
      <c r="W283" s="74"/>
      <c r="X283" s="74"/>
      <c r="Y283" s="74"/>
      <c r="Z283" s="75">
        <f t="shared" si="68"/>
        <v>350</v>
      </c>
      <c r="AA283" s="74">
        <v>350</v>
      </c>
      <c r="AB283" s="74"/>
    </row>
    <row r="284" spans="1:28" ht="40.5" hidden="1" customHeight="1" x14ac:dyDescent="0.25">
      <c r="A284" s="40" t="s">
        <v>64</v>
      </c>
      <c r="B284" s="42" t="s">
        <v>145</v>
      </c>
      <c r="C284" s="42" t="s">
        <v>132</v>
      </c>
      <c r="D284" s="76"/>
      <c r="E284" s="76"/>
      <c r="F284" s="74"/>
      <c r="G284" s="75">
        <f t="shared" si="67"/>
        <v>125</v>
      </c>
      <c r="H284" s="117">
        <v>125</v>
      </c>
      <c r="I284" s="74"/>
      <c r="J284" s="75"/>
      <c r="K284" s="74"/>
      <c r="L284" s="74"/>
      <c r="M284" s="74"/>
      <c r="N284" s="74"/>
      <c r="O284" s="74"/>
      <c r="P284" s="74"/>
      <c r="Q284" s="74"/>
      <c r="R284" s="74"/>
      <c r="S284" s="74"/>
      <c r="T284" s="74">
        <f t="shared" si="60"/>
        <v>0</v>
      </c>
      <c r="U284" s="145"/>
      <c r="V284"/>
      <c r="W284" s="74"/>
      <c r="X284" s="74"/>
      <c r="Y284" s="74"/>
      <c r="Z284" s="75">
        <f t="shared" si="68"/>
        <v>0</v>
      </c>
      <c r="AA284" s="74"/>
      <c r="AB284" s="74"/>
    </row>
    <row r="285" spans="1:28" ht="40.5" hidden="1" customHeight="1" x14ac:dyDescent="0.25">
      <c r="A285" s="40" t="s">
        <v>38</v>
      </c>
      <c r="B285" s="42"/>
      <c r="C285" s="42"/>
      <c r="D285" s="76"/>
      <c r="E285" s="76"/>
      <c r="F285" s="74"/>
      <c r="G285" s="75"/>
      <c r="H285" s="117"/>
      <c r="I285" s="74"/>
      <c r="J285" s="75"/>
      <c r="K285" s="74">
        <v>2258</v>
      </c>
      <c r="L285" s="74"/>
      <c r="M285" s="74"/>
      <c r="N285" s="74"/>
      <c r="O285" s="74"/>
      <c r="P285" s="74"/>
      <c r="Q285" s="74"/>
      <c r="R285" s="74"/>
      <c r="S285" s="74"/>
      <c r="T285" s="74"/>
      <c r="U285" s="145"/>
      <c r="V285"/>
      <c r="W285" s="74"/>
      <c r="X285" s="74"/>
      <c r="Y285" s="74"/>
      <c r="Z285" s="75"/>
      <c r="AA285" s="74">
        <v>2258</v>
      </c>
      <c r="AB285" s="74"/>
    </row>
    <row r="286" spans="1:28" s="18" customFormat="1" ht="16.5" hidden="1" customHeight="1" x14ac:dyDescent="0.25">
      <c r="A286" s="16" t="s">
        <v>237</v>
      </c>
      <c r="B286" s="24" t="s">
        <v>145</v>
      </c>
      <c r="C286" s="24" t="s">
        <v>168</v>
      </c>
      <c r="D286" s="91">
        <f>SUM(D287+D288+D289+D290+D312+D314+D322+D323+D324)</f>
        <v>50805.700000000004</v>
      </c>
      <c r="E286" s="91">
        <f>SUM(E287+E288+E289+E290+E312+E313+E314+E322+E323+E324)</f>
        <v>131760.80000000002</v>
      </c>
      <c r="F286" s="91">
        <f t="shared" ref="F286:AB286" si="70">SUM(F287+F288+F289+F290+F312+F314+F322+F323+F324)</f>
        <v>0</v>
      </c>
      <c r="G286" s="92">
        <f t="shared" si="70"/>
        <v>87732.2</v>
      </c>
      <c r="H286" s="91">
        <f t="shared" si="70"/>
        <v>84642.2</v>
      </c>
      <c r="I286" s="91">
        <f t="shared" si="70"/>
        <v>3090</v>
      </c>
      <c r="J286" s="92">
        <f t="shared" si="70"/>
        <v>194337.7</v>
      </c>
      <c r="K286" s="91">
        <f>SUM(K287+K288+K289+K290+K312+K314+K322+K323+K324)</f>
        <v>129331.59999999999</v>
      </c>
      <c r="L286" s="91">
        <f t="shared" si="70"/>
        <v>3598.6</v>
      </c>
      <c r="M286" s="91">
        <f t="shared" si="70"/>
        <v>0</v>
      </c>
      <c r="N286" s="91">
        <f t="shared" si="70"/>
        <v>0</v>
      </c>
      <c r="O286" s="91">
        <f t="shared" si="70"/>
        <v>0</v>
      </c>
      <c r="P286" s="91">
        <f t="shared" si="70"/>
        <v>0</v>
      </c>
      <c r="Q286" s="91">
        <f t="shared" si="70"/>
        <v>0</v>
      </c>
      <c r="R286" s="91">
        <f t="shared" si="70"/>
        <v>4995.1000000000004</v>
      </c>
      <c r="S286" s="91">
        <f t="shared" si="70"/>
        <v>0</v>
      </c>
      <c r="T286" s="91">
        <f t="shared" si="70"/>
        <v>67326.100000000006</v>
      </c>
      <c r="U286" s="145"/>
      <c r="V286"/>
      <c r="W286" s="91"/>
      <c r="X286" s="91"/>
      <c r="Y286" s="91"/>
      <c r="Z286" s="75">
        <f t="shared" si="68"/>
        <v>174915.6</v>
      </c>
      <c r="AA286" s="91">
        <f t="shared" si="70"/>
        <v>107589.5</v>
      </c>
      <c r="AB286" s="91">
        <f t="shared" si="70"/>
        <v>67326.100000000006</v>
      </c>
    </row>
    <row r="287" spans="1:28" ht="26.25" hidden="1" x14ac:dyDescent="0.25">
      <c r="A287" s="14" t="s">
        <v>373</v>
      </c>
      <c r="B287" s="20" t="s">
        <v>145</v>
      </c>
      <c r="C287" s="20" t="s">
        <v>168</v>
      </c>
      <c r="D287" s="76">
        <v>14425.4</v>
      </c>
      <c r="E287" s="73">
        <v>17116.400000000001</v>
      </c>
      <c r="F287" s="74"/>
      <c r="G287" s="75">
        <f t="shared" si="56"/>
        <v>16731</v>
      </c>
      <c r="H287" s="74">
        <v>16731</v>
      </c>
      <c r="I287" s="74"/>
      <c r="J287" s="75">
        <f>SUM(K287+T287)</f>
        <v>22135</v>
      </c>
      <c r="K287" s="74">
        <v>22135</v>
      </c>
      <c r="L287" s="74"/>
      <c r="M287" s="74"/>
      <c r="N287" s="74"/>
      <c r="O287" s="74"/>
      <c r="P287" s="74"/>
      <c r="Q287" s="74"/>
      <c r="R287" s="74"/>
      <c r="S287" s="74"/>
      <c r="T287" s="74"/>
      <c r="U287" s="144"/>
      <c r="V287"/>
      <c r="W287" s="74"/>
      <c r="X287" s="74"/>
      <c r="Y287" s="74"/>
      <c r="Z287" s="75">
        <f t="shared" si="68"/>
        <v>21235</v>
      </c>
      <c r="AA287" s="74">
        <v>21235</v>
      </c>
      <c r="AB287" s="74"/>
    </row>
    <row r="288" spans="1:28" ht="26.25" hidden="1" x14ac:dyDescent="0.25">
      <c r="A288" s="14" t="s">
        <v>372</v>
      </c>
      <c r="B288" s="20" t="s">
        <v>145</v>
      </c>
      <c r="C288" s="20" t="s">
        <v>168</v>
      </c>
      <c r="D288" s="76">
        <v>28184.400000000001</v>
      </c>
      <c r="E288" s="73">
        <v>29961.200000000001</v>
      </c>
      <c r="F288" s="74"/>
      <c r="G288" s="75">
        <f t="shared" si="56"/>
        <v>28839</v>
      </c>
      <c r="H288" s="74">
        <v>28839</v>
      </c>
      <c r="I288" s="74"/>
      <c r="J288" s="75">
        <f>SUM(K288+T288)</f>
        <v>38891.199999999997</v>
      </c>
      <c r="K288" s="74">
        <v>38891.199999999997</v>
      </c>
      <c r="L288" s="74"/>
      <c r="M288" s="74"/>
      <c r="N288" s="74"/>
      <c r="O288" s="74"/>
      <c r="P288" s="74"/>
      <c r="Q288" s="74"/>
      <c r="R288" s="74"/>
      <c r="S288" s="74"/>
      <c r="T288" s="74"/>
      <c r="U288" s="144"/>
      <c r="V288"/>
      <c r="W288" s="74"/>
      <c r="X288" s="74"/>
      <c r="Y288" s="74"/>
      <c r="Z288" s="75">
        <f t="shared" si="68"/>
        <v>28762.799999999999</v>
      </c>
      <c r="AA288" s="74">
        <v>28762.799999999999</v>
      </c>
      <c r="AB288" s="74"/>
    </row>
    <row r="289" spans="1:28" ht="25.5" hidden="1" x14ac:dyDescent="0.2">
      <c r="A289" s="40" t="s">
        <v>61</v>
      </c>
      <c r="B289" s="42" t="s">
        <v>145</v>
      </c>
      <c r="C289" s="42" t="s">
        <v>168</v>
      </c>
      <c r="D289" s="76">
        <v>2051.8000000000002</v>
      </c>
      <c r="E289" s="73"/>
      <c r="F289" s="74"/>
      <c r="G289" s="75">
        <f t="shared" si="56"/>
        <v>0</v>
      </c>
      <c r="H289" s="74"/>
      <c r="I289" s="74"/>
      <c r="J289" s="75">
        <f>SUM(K289+T289)</f>
        <v>0</v>
      </c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5">
        <f t="shared" si="68"/>
        <v>0</v>
      </c>
      <c r="AA289" s="74"/>
      <c r="AB289" s="74"/>
    </row>
    <row r="290" spans="1:28" ht="38.25" hidden="1" customHeight="1" collapsed="1" x14ac:dyDescent="0.2">
      <c r="A290" s="14" t="s">
        <v>374</v>
      </c>
      <c r="B290" s="20" t="s">
        <v>145</v>
      </c>
      <c r="C290" s="20" t="s">
        <v>168</v>
      </c>
      <c r="D290" s="73">
        <f>SUM(D291+D293+D294+D295+D296+D297+D298+D299+D300+D301+D302+D303+D304+D305+D306+D307+D308+D309+D310+D311)</f>
        <v>0</v>
      </c>
      <c r="E290" s="73">
        <f>SUM(E291+E292+E293+E294+E295+E296+E297+E298+E299+E300+E301+E302+E303+E304+E305+E306+E307+E308+E309+E310+E311)</f>
        <v>4422.9999999999991</v>
      </c>
      <c r="F290" s="73">
        <f>SUM(F291+F293+F294+F295+F296+F297+F298+F299+F300+F301+F302+F303+F304+F305+F306+F307+F308+F309+F310+F311)</f>
        <v>0</v>
      </c>
      <c r="G290" s="75">
        <f>SUM(I290+H290)</f>
        <v>7543</v>
      </c>
      <c r="H290" s="73">
        <v>7543</v>
      </c>
      <c r="I290" s="73">
        <f>SUM(I291+I293+I294+I295+I296+I297+I298+I299+I300+I301+I302+I303+I304+I305+I306+I307+I308+I309+I310+I311)</f>
        <v>0</v>
      </c>
      <c r="J290" s="75">
        <f>SUM(K290+T290)</f>
        <v>7543</v>
      </c>
      <c r="K290" s="73">
        <v>7543</v>
      </c>
      <c r="L290" s="73"/>
      <c r="M290" s="73"/>
      <c r="N290" s="73"/>
      <c r="O290" s="73"/>
      <c r="P290" s="73"/>
      <c r="Q290" s="73"/>
      <c r="R290" s="73"/>
      <c r="S290" s="73"/>
      <c r="T290" s="73">
        <f>SUM(T291+T293+T294+T295+T296+T297+T298+T299+T300+T301+T302+T303+T304+T305+T306+T307+T308+T309+T310+T311)</f>
        <v>0</v>
      </c>
      <c r="U290" s="73"/>
      <c r="V290" s="73"/>
      <c r="W290" s="73"/>
      <c r="X290" s="73"/>
      <c r="Y290" s="73"/>
      <c r="Z290" s="75">
        <f t="shared" si="68"/>
        <v>4423</v>
      </c>
      <c r="AA290" s="74">
        <v>4423</v>
      </c>
      <c r="AB290" s="74"/>
    </row>
    <row r="291" spans="1:28" hidden="1" outlineLevel="1" x14ac:dyDescent="0.2">
      <c r="A291" s="14" t="s">
        <v>121</v>
      </c>
      <c r="B291" s="20" t="s">
        <v>145</v>
      </c>
      <c r="C291" s="20" t="s">
        <v>168</v>
      </c>
      <c r="D291" s="76"/>
      <c r="E291" s="73">
        <v>3924.8</v>
      </c>
      <c r="F291" s="74"/>
      <c r="G291" s="75">
        <f t="shared" si="56"/>
        <v>0</v>
      </c>
      <c r="H291" s="74"/>
      <c r="I291" s="74"/>
      <c r="J291" s="75">
        <f t="shared" ref="J291:J323" si="71">SUM(K291+T291)</f>
        <v>0</v>
      </c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5">
        <f t="shared" si="68"/>
        <v>0</v>
      </c>
      <c r="AA291" s="74"/>
      <c r="AB291" s="74"/>
    </row>
    <row r="292" spans="1:28" hidden="1" outlineLevel="1" x14ac:dyDescent="0.2">
      <c r="A292" s="14" t="s">
        <v>173</v>
      </c>
      <c r="B292" s="20" t="s">
        <v>145</v>
      </c>
      <c r="C292" s="20" t="s">
        <v>168</v>
      </c>
      <c r="D292" s="76"/>
      <c r="E292" s="73">
        <v>3.2</v>
      </c>
      <c r="F292" s="74"/>
      <c r="G292" s="75">
        <f>SUM(I292+H292)</f>
        <v>0</v>
      </c>
      <c r="H292" s="74"/>
      <c r="I292" s="74"/>
      <c r="J292" s="75">
        <f>SUM(K292+T292)</f>
        <v>0</v>
      </c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5">
        <f t="shared" si="68"/>
        <v>0</v>
      </c>
      <c r="AA292" s="74"/>
      <c r="AB292" s="74"/>
    </row>
    <row r="293" spans="1:28" hidden="1" outlineLevel="1" x14ac:dyDescent="0.2">
      <c r="A293" s="14" t="s">
        <v>174</v>
      </c>
      <c r="B293" s="20" t="s">
        <v>145</v>
      </c>
      <c r="C293" s="20" t="s">
        <v>168</v>
      </c>
      <c r="D293" s="76"/>
      <c r="E293" s="73">
        <v>1.5</v>
      </c>
      <c r="F293" s="74"/>
      <c r="G293" s="75">
        <f t="shared" si="56"/>
        <v>0</v>
      </c>
      <c r="H293" s="74"/>
      <c r="I293" s="74"/>
      <c r="J293" s="75">
        <f t="shared" si="71"/>
        <v>0</v>
      </c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5">
        <f t="shared" si="68"/>
        <v>0</v>
      </c>
      <c r="AA293" s="74"/>
      <c r="AB293" s="74"/>
    </row>
    <row r="294" spans="1:28" hidden="1" outlineLevel="1" x14ac:dyDescent="0.2">
      <c r="A294" s="14" t="s">
        <v>177</v>
      </c>
      <c r="B294" s="20" t="s">
        <v>145</v>
      </c>
      <c r="C294" s="20" t="s">
        <v>168</v>
      </c>
      <c r="D294" s="76"/>
      <c r="E294" s="73">
        <v>1.1000000000000001</v>
      </c>
      <c r="F294" s="74"/>
      <c r="G294" s="75">
        <f t="shared" si="56"/>
        <v>0</v>
      </c>
      <c r="H294" s="74"/>
      <c r="I294" s="74"/>
      <c r="J294" s="75">
        <f t="shared" si="71"/>
        <v>0</v>
      </c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5">
        <f t="shared" si="68"/>
        <v>0</v>
      </c>
      <c r="AA294" s="74"/>
      <c r="AB294" s="74"/>
    </row>
    <row r="295" spans="1:28" hidden="1" outlineLevel="1" x14ac:dyDescent="0.2">
      <c r="A295" s="14" t="s">
        <v>175</v>
      </c>
      <c r="B295" s="20" t="s">
        <v>145</v>
      </c>
      <c r="C295" s="20" t="s">
        <v>168</v>
      </c>
      <c r="D295" s="76"/>
      <c r="E295" s="73">
        <v>2.4</v>
      </c>
      <c r="F295" s="74"/>
      <c r="G295" s="75">
        <f t="shared" si="56"/>
        <v>0</v>
      </c>
      <c r="H295" s="74"/>
      <c r="I295" s="74"/>
      <c r="J295" s="75">
        <f t="shared" si="71"/>
        <v>0</v>
      </c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5">
        <f t="shared" si="68"/>
        <v>0</v>
      </c>
      <c r="AA295" s="74"/>
      <c r="AB295" s="74"/>
    </row>
    <row r="296" spans="1:28" hidden="1" outlineLevel="1" x14ac:dyDescent="0.2">
      <c r="A296" s="14" t="s">
        <v>178</v>
      </c>
      <c r="B296" s="20" t="s">
        <v>145</v>
      </c>
      <c r="C296" s="20" t="s">
        <v>168</v>
      </c>
      <c r="D296" s="76"/>
      <c r="E296" s="73">
        <v>3.2</v>
      </c>
      <c r="F296" s="74"/>
      <c r="G296" s="75">
        <f t="shared" si="56"/>
        <v>0</v>
      </c>
      <c r="H296" s="74"/>
      <c r="I296" s="74"/>
      <c r="J296" s="75">
        <f t="shared" si="71"/>
        <v>0</v>
      </c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5">
        <f t="shared" si="68"/>
        <v>0</v>
      </c>
      <c r="AA296" s="74"/>
      <c r="AB296" s="74"/>
    </row>
    <row r="297" spans="1:28" hidden="1" outlineLevel="1" x14ac:dyDescent="0.2">
      <c r="A297" s="14" t="s">
        <v>179</v>
      </c>
      <c r="B297" s="20" t="s">
        <v>145</v>
      </c>
      <c r="C297" s="20" t="s">
        <v>168</v>
      </c>
      <c r="D297" s="76"/>
      <c r="E297" s="73">
        <v>1.7</v>
      </c>
      <c r="F297" s="74"/>
      <c r="G297" s="75">
        <f t="shared" si="56"/>
        <v>0</v>
      </c>
      <c r="H297" s="74"/>
      <c r="I297" s="74"/>
      <c r="J297" s="75">
        <f t="shared" si="71"/>
        <v>0</v>
      </c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5">
        <f t="shared" si="68"/>
        <v>0</v>
      </c>
      <c r="AA297" s="74"/>
      <c r="AB297" s="74"/>
    </row>
    <row r="298" spans="1:28" hidden="1" outlineLevel="1" x14ac:dyDescent="0.2">
      <c r="A298" s="14" t="s">
        <v>181</v>
      </c>
      <c r="B298" s="20" t="s">
        <v>145</v>
      </c>
      <c r="C298" s="20" t="s">
        <v>168</v>
      </c>
      <c r="D298" s="76"/>
      <c r="E298" s="73">
        <v>3</v>
      </c>
      <c r="F298" s="74"/>
      <c r="G298" s="75">
        <f t="shared" si="56"/>
        <v>0</v>
      </c>
      <c r="H298" s="74"/>
      <c r="I298" s="74"/>
      <c r="J298" s="75">
        <f t="shared" si="71"/>
        <v>0</v>
      </c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5">
        <f t="shared" si="68"/>
        <v>0</v>
      </c>
      <c r="AA298" s="74"/>
      <c r="AB298" s="74"/>
    </row>
    <row r="299" spans="1:28" hidden="1" outlineLevel="1" x14ac:dyDescent="0.2">
      <c r="A299" s="14" t="s">
        <v>182</v>
      </c>
      <c r="B299" s="20" t="s">
        <v>145</v>
      </c>
      <c r="C299" s="20" t="s">
        <v>168</v>
      </c>
      <c r="D299" s="76"/>
      <c r="E299" s="73">
        <v>1.9</v>
      </c>
      <c r="F299" s="74"/>
      <c r="G299" s="75">
        <f t="shared" si="56"/>
        <v>0</v>
      </c>
      <c r="H299" s="74"/>
      <c r="I299" s="74"/>
      <c r="J299" s="75">
        <f t="shared" si="71"/>
        <v>0</v>
      </c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5">
        <f t="shared" si="68"/>
        <v>0</v>
      </c>
      <c r="AA299" s="74"/>
      <c r="AB299" s="74"/>
    </row>
    <row r="300" spans="1:28" hidden="1" outlineLevel="1" x14ac:dyDescent="0.2">
      <c r="A300" s="14" t="s">
        <v>180</v>
      </c>
      <c r="B300" s="20" t="s">
        <v>145</v>
      </c>
      <c r="C300" s="20" t="s">
        <v>168</v>
      </c>
      <c r="D300" s="76"/>
      <c r="E300" s="73">
        <v>0.8</v>
      </c>
      <c r="F300" s="74"/>
      <c r="G300" s="75">
        <f t="shared" si="56"/>
        <v>0</v>
      </c>
      <c r="H300" s="74"/>
      <c r="I300" s="74"/>
      <c r="J300" s="75">
        <f t="shared" si="71"/>
        <v>0</v>
      </c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5">
        <f t="shared" si="68"/>
        <v>0</v>
      </c>
      <c r="AA300" s="74"/>
      <c r="AB300" s="74"/>
    </row>
    <row r="301" spans="1:28" hidden="1" outlineLevel="1" x14ac:dyDescent="0.2">
      <c r="A301" s="14" t="s">
        <v>183</v>
      </c>
      <c r="B301" s="20" t="s">
        <v>145</v>
      </c>
      <c r="C301" s="20" t="s">
        <v>168</v>
      </c>
      <c r="D301" s="76"/>
      <c r="E301" s="73">
        <v>1.9</v>
      </c>
      <c r="F301" s="74"/>
      <c r="G301" s="75">
        <f t="shared" si="56"/>
        <v>0</v>
      </c>
      <c r="H301" s="74"/>
      <c r="I301" s="74"/>
      <c r="J301" s="75">
        <f t="shared" si="71"/>
        <v>0</v>
      </c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5">
        <f t="shared" si="68"/>
        <v>0</v>
      </c>
      <c r="AA301" s="74"/>
      <c r="AB301" s="74"/>
    </row>
    <row r="302" spans="1:28" hidden="1" outlineLevel="1" x14ac:dyDescent="0.2">
      <c r="A302" s="14" t="s">
        <v>176</v>
      </c>
      <c r="B302" s="20" t="s">
        <v>145</v>
      </c>
      <c r="C302" s="20" t="s">
        <v>168</v>
      </c>
      <c r="D302" s="76"/>
      <c r="E302" s="73">
        <v>2.2000000000000002</v>
      </c>
      <c r="F302" s="74"/>
      <c r="G302" s="75">
        <f t="shared" si="56"/>
        <v>0</v>
      </c>
      <c r="H302" s="74"/>
      <c r="I302" s="74"/>
      <c r="J302" s="75">
        <f t="shared" si="71"/>
        <v>0</v>
      </c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5">
        <f t="shared" si="68"/>
        <v>0</v>
      </c>
      <c r="AA302" s="74"/>
      <c r="AB302" s="74"/>
    </row>
    <row r="303" spans="1:28" hidden="1" outlineLevel="1" x14ac:dyDescent="0.2">
      <c r="A303" s="14" t="s">
        <v>232</v>
      </c>
      <c r="B303" s="20" t="s">
        <v>145</v>
      </c>
      <c r="C303" s="20" t="s">
        <v>168</v>
      </c>
      <c r="D303" s="76"/>
      <c r="E303" s="73">
        <v>38.9</v>
      </c>
      <c r="F303" s="74"/>
      <c r="G303" s="75">
        <f t="shared" si="56"/>
        <v>0</v>
      </c>
      <c r="H303" s="74"/>
      <c r="I303" s="74"/>
      <c r="J303" s="75">
        <f t="shared" si="71"/>
        <v>0</v>
      </c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5">
        <f t="shared" si="68"/>
        <v>0</v>
      </c>
      <c r="AA303" s="74"/>
      <c r="AB303" s="74"/>
    </row>
    <row r="304" spans="1:28" hidden="1" outlineLevel="1" x14ac:dyDescent="0.2">
      <c r="A304" s="14" t="s">
        <v>233</v>
      </c>
      <c r="B304" s="20" t="s">
        <v>145</v>
      </c>
      <c r="C304" s="20" t="s">
        <v>168</v>
      </c>
      <c r="D304" s="76"/>
      <c r="E304" s="73">
        <v>35.5</v>
      </c>
      <c r="F304" s="74"/>
      <c r="G304" s="75">
        <f t="shared" si="56"/>
        <v>0</v>
      </c>
      <c r="H304" s="74"/>
      <c r="I304" s="74"/>
      <c r="J304" s="75">
        <f t="shared" si="71"/>
        <v>0</v>
      </c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5">
        <f t="shared" si="68"/>
        <v>0</v>
      </c>
      <c r="AA304" s="74"/>
      <c r="AB304" s="74"/>
    </row>
    <row r="305" spans="1:28" hidden="1" outlineLevel="1" x14ac:dyDescent="0.2">
      <c r="A305" s="14" t="s">
        <v>234</v>
      </c>
      <c r="B305" s="20" t="s">
        <v>145</v>
      </c>
      <c r="C305" s="20" t="s">
        <v>168</v>
      </c>
      <c r="D305" s="76"/>
      <c r="E305" s="73">
        <v>32.1</v>
      </c>
      <c r="F305" s="74"/>
      <c r="G305" s="75">
        <f t="shared" si="56"/>
        <v>0</v>
      </c>
      <c r="H305" s="74"/>
      <c r="I305" s="74"/>
      <c r="J305" s="75">
        <f t="shared" si="71"/>
        <v>0</v>
      </c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5">
        <f t="shared" si="68"/>
        <v>0</v>
      </c>
      <c r="AA305" s="74"/>
      <c r="AB305" s="74"/>
    </row>
    <row r="306" spans="1:28" hidden="1" outlineLevel="1" x14ac:dyDescent="0.2">
      <c r="A306" s="14" t="s">
        <v>235</v>
      </c>
      <c r="B306" s="20" t="s">
        <v>145</v>
      </c>
      <c r="C306" s="20" t="s">
        <v>168</v>
      </c>
      <c r="D306" s="76"/>
      <c r="E306" s="73">
        <v>100</v>
      </c>
      <c r="F306" s="74"/>
      <c r="G306" s="75">
        <f t="shared" si="56"/>
        <v>0</v>
      </c>
      <c r="H306" s="74"/>
      <c r="I306" s="74"/>
      <c r="J306" s="75">
        <f t="shared" si="71"/>
        <v>0</v>
      </c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5">
        <f t="shared" si="68"/>
        <v>0</v>
      </c>
      <c r="AA306" s="74"/>
      <c r="AB306" s="74"/>
    </row>
    <row r="307" spans="1:28" hidden="1" outlineLevel="1" x14ac:dyDescent="0.2">
      <c r="A307" s="14" t="s">
        <v>184</v>
      </c>
      <c r="B307" s="20" t="s">
        <v>145</v>
      </c>
      <c r="C307" s="20" t="s">
        <v>168</v>
      </c>
      <c r="D307" s="76"/>
      <c r="E307" s="73">
        <v>50.2</v>
      </c>
      <c r="F307" s="102"/>
      <c r="G307" s="75">
        <f t="shared" si="56"/>
        <v>0</v>
      </c>
      <c r="H307" s="102"/>
      <c r="I307" s="102"/>
      <c r="J307" s="75">
        <f t="shared" si="71"/>
        <v>0</v>
      </c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5">
        <f t="shared" si="68"/>
        <v>0</v>
      </c>
      <c r="AA307" s="74"/>
      <c r="AB307" s="74"/>
    </row>
    <row r="308" spans="1:28" hidden="1" outlineLevel="1" x14ac:dyDescent="0.2">
      <c r="A308" s="14" t="s">
        <v>185</v>
      </c>
      <c r="B308" s="20" t="s">
        <v>145</v>
      </c>
      <c r="C308" s="20" t="s">
        <v>168</v>
      </c>
      <c r="D308" s="76"/>
      <c r="E308" s="73">
        <v>26.3</v>
      </c>
      <c r="F308" s="74"/>
      <c r="G308" s="75">
        <f t="shared" ref="G308:G363" si="72">SUM(I308+H308)</f>
        <v>0</v>
      </c>
      <c r="H308" s="74"/>
      <c r="I308" s="74"/>
      <c r="J308" s="75">
        <f t="shared" si="71"/>
        <v>0</v>
      </c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5">
        <f t="shared" si="68"/>
        <v>0</v>
      </c>
      <c r="AA308" s="74"/>
      <c r="AB308" s="74"/>
    </row>
    <row r="309" spans="1:28" hidden="1" outlineLevel="1" x14ac:dyDescent="0.2">
      <c r="A309" s="14" t="s">
        <v>236</v>
      </c>
      <c r="B309" s="20" t="s">
        <v>145</v>
      </c>
      <c r="C309" s="20" t="s">
        <v>168</v>
      </c>
      <c r="D309" s="76"/>
      <c r="E309" s="73">
        <v>27.5</v>
      </c>
      <c r="F309" s="74"/>
      <c r="G309" s="75">
        <f t="shared" si="72"/>
        <v>0</v>
      </c>
      <c r="H309" s="74"/>
      <c r="I309" s="74"/>
      <c r="J309" s="75">
        <f t="shared" si="71"/>
        <v>0</v>
      </c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5">
        <f t="shared" si="68"/>
        <v>0</v>
      </c>
      <c r="AA309" s="74"/>
      <c r="AB309" s="74"/>
    </row>
    <row r="310" spans="1:28" hidden="1" outlineLevel="1" x14ac:dyDescent="0.2">
      <c r="A310" s="14" t="s">
        <v>375</v>
      </c>
      <c r="B310" s="20" t="s">
        <v>145</v>
      </c>
      <c r="C310" s="20" t="s">
        <v>168</v>
      </c>
      <c r="D310" s="76"/>
      <c r="E310" s="73">
        <v>77.400000000000006</v>
      </c>
      <c r="F310" s="74"/>
      <c r="G310" s="75">
        <f t="shared" si="72"/>
        <v>0</v>
      </c>
      <c r="H310" s="74"/>
      <c r="I310" s="74"/>
      <c r="J310" s="75">
        <f t="shared" si="71"/>
        <v>0</v>
      </c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5">
        <f t="shared" si="68"/>
        <v>0</v>
      </c>
      <c r="AA310" s="74"/>
      <c r="AB310" s="74"/>
    </row>
    <row r="311" spans="1:28" hidden="1" outlineLevel="1" x14ac:dyDescent="0.2">
      <c r="A311" s="14" t="s">
        <v>376</v>
      </c>
      <c r="B311" s="20" t="s">
        <v>145</v>
      </c>
      <c r="C311" s="20" t="s">
        <v>168</v>
      </c>
      <c r="D311" s="76"/>
      <c r="E311" s="73">
        <v>87.4</v>
      </c>
      <c r="F311" s="74"/>
      <c r="G311" s="75">
        <f t="shared" si="72"/>
        <v>0</v>
      </c>
      <c r="H311" s="74"/>
      <c r="I311" s="74"/>
      <c r="J311" s="75">
        <f t="shared" si="71"/>
        <v>0</v>
      </c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5">
        <f t="shared" si="68"/>
        <v>0</v>
      </c>
      <c r="AA311" s="74"/>
      <c r="AB311" s="74"/>
    </row>
    <row r="312" spans="1:28" ht="50.25" hidden="1" customHeight="1" collapsed="1" x14ac:dyDescent="0.2">
      <c r="A312" s="14" t="s">
        <v>378</v>
      </c>
      <c r="B312" s="20" t="s">
        <v>145</v>
      </c>
      <c r="C312" s="20" t="s">
        <v>168</v>
      </c>
      <c r="D312" s="76">
        <v>6144.1</v>
      </c>
      <c r="E312" s="73">
        <v>79701.8</v>
      </c>
      <c r="F312" s="74"/>
      <c r="G312" s="75">
        <f>SUM(I312+H312)</f>
        <v>31529.200000000001</v>
      </c>
      <c r="H312" s="74">
        <v>31529.200000000001</v>
      </c>
      <c r="I312" s="74"/>
      <c r="J312" s="75">
        <f t="shared" si="71"/>
        <v>106916.79999999999</v>
      </c>
      <c r="K312" s="74">
        <v>47164.7</v>
      </c>
      <c r="L312" s="74"/>
      <c r="M312" s="74"/>
      <c r="N312" s="74"/>
      <c r="O312" s="74"/>
      <c r="P312" s="74"/>
      <c r="Q312" s="74"/>
      <c r="R312" s="74"/>
      <c r="S312" s="74"/>
      <c r="T312" s="117">
        <f>SUM(U312)</f>
        <v>59752.1</v>
      </c>
      <c r="U312" s="117">
        <v>59752.1</v>
      </c>
      <c r="V312" s="117"/>
      <c r="W312" s="117"/>
      <c r="X312" s="117"/>
      <c r="Y312" s="117"/>
      <c r="Z312" s="75">
        <f t="shared" si="68"/>
        <v>105416.79999999999</v>
      </c>
      <c r="AA312" s="117">
        <v>45664.7</v>
      </c>
      <c r="AB312" s="117">
        <v>59752.1</v>
      </c>
    </row>
    <row r="313" spans="1:28" ht="39.75" hidden="1" customHeight="1" x14ac:dyDescent="0.2">
      <c r="A313" s="14" t="s">
        <v>116</v>
      </c>
      <c r="B313" s="20"/>
      <c r="C313" s="20"/>
      <c r="D313" s="76"/>
      <c r="E313" s="73">
        <v>120</v>
      </c>
      <c r="F313" s="74"/>
      <c r="G313" s="75"/>
      <c r="H313" s="74"/>
      <c r="I313" s="74"/>
      <c r="J313" s="75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5">
        <f t="shared" si="68"/>
        <v>0</v>
      </c>
      <c r="AA313" s="74"/>
      <c r="AB313" s="74"/>
    </row>
    <row r="314" spans="1:28" s="118" customFormat="1" ht="38.25" hidden="1" collapsed="1" x14ac:dyDescent="0.2">
      <c r="A314" s="14" t="s">
        <v>366</v>
      </c>
      <c r="B314" s="20" t="s">
        <v>145</v>
      </c>
      <c r="C314" s="20" t="s">
        <v>168</v>
      </c>
      <c r="D314" s="76"/>
      <c r="E314" s="73">
        <f t="shared" ref="E314:K314" si="73">SUM(E315+E316+E317+E318+E319+E321+E320)</f>
        <v>438.4</v>
      </c>
      <c r="F314" s="73">
        <f t="shared" si="73"/>
        <v>0</v>
      </c>
      <c r="G314" s="75">
        <f>SUM(I314+H314)</f>
        <v>3090</v>
      </c>
      <c r="H314" s="73">
        <f t="shared" si="73"/>
        <v>0</v>
      </c>
      <c r="I314" s="73">
        <v>3090</v>
      </c>
      <c r="J314" s="101">
        <f t="shared" si="73"/>
        <v>0</v>
      </c>
      <c r="K314" s="73">
        <f t="shared" si="73"/>
        <v>0</v>
      </c>
      <c r="L314" s="73"/>
      <c r="M314" s="73"/>
      <c r="N314" s="73"/>
      <c r="O314" s="73"/>
      <c r="P314" s="73"/>
      <c r="Q314" s="73"/>
      <c r="R314" s="73"/>
      <c r="S314" s="73"/>
      <c r="T314" s="73">
        <v>2320</v>
      </c>
      <c r="U314" s="73"/>
      <c r="V314" s="73"/>
      <c r="W314" s="73"/>
      <c r="X314" s="73"/>
      <c r="Y314" s="73"/>
      <c r="Z314" s="75">
        <f t="shared" si="68"/>
        <v>4320</v>
      </c>
      <c r="AA314" s="117">
        <v>2000</v>
      </c>
      <c r="AB314" s="117">
        <v>2320</v>
      </c>
    </row>
    <row r="315" spans="1:28" s="118" customFormat="1" hidden="1" outlineLevel="1" x14ac:dyDescent="0.2">
      <c r="A315" s="14" t="s">
        <v>232</v>
      </c>
      <c r="B315" s="20" t="s">
        <v>145</v>
      </c>
      <c r="C315" s="20" t="s">
        <v>168</v>
      </c>
      <c r="D315" s="76"/>
      <c r="E315" s="73">
        <v>45</v>
      </c>
      <c r="F315" s="117"/>
      <c r="G315" s="75">
        <f t="shared" si="72"/>
        <v>0</v>
      </c>
      <c r="H315" s="117"/>
      <c r="I315" s="117"/>
      <c r="J315" s="75">
        <f t="shared" si="71"/>
        <v>0</v>
      </c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75">
        <f t="shared" si="68"/>
        <v>0</v>
      </c>
      <c r="AA315" s="117"/>
      <c r="AB315" s="117"/>
    </row>
    <row r="316" spans="1:28" s="118" customFormat="1" hidden="1" outlineLevel="1" x14ac:dyDescent="0.2">
      <c r="A316" s="14" t="s">
        <v>233</v>
      </c>
      <c r="B316" s="20" t="s">
        <v>145</v>
      </c>
      <c r="C316" s="20" t="s">
        <v>168</v>
      </c>
      <c r="D316" s="76"/>
      <c r="E316" s="73">
        <v>37</v>
      </c>
      <c r="F316" s="117"/>
      <c r="G316" s="75">
        <f t="shared" si="72"/>
        <v>0</v>
      </c>
      <c r="H316" s="117"/>
      <c r="I316" s="117"/>
      <c r="J316" s="75">
        <f t="shared" si="71"/>
        <v>0</v>
      </c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75">
        <f t="shared" si="68"/>
        <v>0</v>
      </c>
      <c r="AA316" s="117"/>
      <c r="AB316" s="117"/>
    </row>
    <row r="317" spans="1:28" s="118" customFormat="1" hidden="1" outlineLevel="1" x14ac:dyDescent="0.2">
      <c r="A317" s="14" t="s">
        <v>234</v>
      </c>
      <c r="B317" s="20" t="s">
        <v>145</v>
      </c>
      <c r="C317" s="20" t="s">
        <v>168</v>
      </c>
      <c r="D317" s="76"/>
      <c r="E317" s="73">
        <v>48</v>
      </c>
      <c r="F317" s="117"/>
      <c r="G317" s="75">
        <f t="shared" si="72"/>
        <v>0</v>
      </c>
      <c r="H317" s="117"/>
      <c r="I317" s="117"/>
      <c r="J317" s="75">
        <f t="shared" si="71"/>
        <v>0</v>
      </c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75">
        <f t="shared" si="68"/>
        <v>0</v>
      </c>
      <c r="AA317" s="117"/>
      <c r="AB317" s="117"/>
    </row>
    <row r="318" spans="1:28" s="118" customFormat="1" hidden="1" outlineLevel="1" x14ac:dyDescent="0.2">
      <c r="A318" s="14" t="s">
        <v>235</v>
      </c>
      <c r="B318" s="20" t="s">
        <v>145</v>
      </c>
      <c r="C318" s="20" t="s">
        <v>168</v>
      </c>
      <c r="D318" s="76"/>
      <c r="E318" s="73">
        <v>108</v>
      </c>
      <c r="F318" s="117"/>
      <c r="G318" s="75">
        <f t="shared" si="72"/>
        <v>0</v>
      </c>
      <c r="H318" s="117"/>
      <c r="I318" s="117"/>
      <c r="J318" s="75">
        <f t="shared" si="71"/>
        <v>0</v>
      </c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75">
        <f t="shared" si="68"/>
        <v>0</v>
      </c>
      <c r="AA318" s="117"/>
      <c r="AB318" s="117"/>
    </row>
    <row r="319" spans="1:28" s="118" customFormat="1" hidden="1" outlineLevel="1" x14ac:dyDescent="0.2">
      <c r="A319" s="14" t="s">
        <v>185</v>
      </c>
      <c r="B319" s="20" t="s">
        <v>145</v>
      </c>
      <c r="C319" s="20" t="s">
        <v>168</v>
      </c>
      <c r="D319" s="76"/>
      <c r="E319" s="73">
        <v>55</v>
      </c>
      <c r="F319" s="117"/>
      <c r="G319" s="75">
        <f t="shared" si="72"/>
        <v>0</v>
      </c>
      <c r="H319" s="117"/>
      <c r="I319" s="117"/>
      <c r="J319" s="75">
        <f t="shared" si="71"/>
        <v>0</v>
      </c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75">
        <f t="shared" si="68"/>
        <v>0</v>
      </c>
      <c r="AA319" s="117"/>
      <c r="AB319" s="117"/>
    </row>
    <row r="320" spans="1:28" s="118" customFormat="1" hidden="1" outlineLevel="1" x14ac:dyDescent="0.2">
      <c r="A320" s="14" t="s">
        <v>186</v>
      </c>
      <c r="B320" s="20" t="s">
        <v>145</v>
      </c>
      <c r="C320" s="20" t="s">
        <v>168</v>
      </c>
      <c r="D320" s="76"/>
      <c r="E320" s="73">
        <v>142.6</v>
      </c>
      <c r="F320" s="117"/>
      <c r="G320" s="75">
        <f t="shared" si="72"/>
        <v>0</v>
      </c>
      <c r="H320" s="117"/>
      <c r="I320" s="117"/>
      <c r="J320" s="75">
        <f t="shared" si="71"/>
        <v>0</v>
      </c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75">
        <f t="shared" si="68"/>
        <v>0</v>
      </c>
      <c r="AA320" s="117"/>
      <c r="AB320" s="117"/>
    </row>
    <row r="321" spans="1:28" s="118" customFormat="1" ht="25.5" hidden="1" outlineLevel="1" x14ac:dyDescent="0.2">
      <c r="A321" s="14" t="s">
        <v>187</v>
      </c>
      <c r="B321" s="20" t="s">
        <v>145</v>
      </c>
      <c r="C321" s="20" t="s">
        <v>168</v>
      </c>
      <c r="D321" s="76"/>
      <c r="E321" s="73">
        <v>2.8</v>
      </c>
      <c r="F321" s="117"/>
      <c r="G321" s="75">
        <f t="shared" si="72"/>
        <v>0</v>
      </c>
      <c r="H321" s="117"/>
      <c r="I321" s="117"/>
      <c r="J321" s="75">
        <f t="shared" si="71"/>
        <v>0</v>
      </c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75">
        <f t="shared" si="68"/>
        <v>0</v>
      </c>
      <c r="AA321" s="117"/>
      <c r="AB321" s="117"/>
    </row>
    <row r="322" spans="1:28" s="118" customFormat="1" ht="37.5" hidden="1" customHeight="1" collapsed="1" x14ac:dyDescent="0.2">
      <c r="A322" s="14" t="s">
        <v>238</v>
      </c>
      <c r="B322" s="20" t="s">
        <v>145</v>
      </c>
      <c r="C322" s="20" t="s">
        <v>168</v>
      </c>
      <c r="D322" s="76"/>
      <c r="E322" s="73"/>
      <c r="F322" s="117"/>
      <c r="G322" s="75">
        <f t="shared" si="72"/>
        <v>0</v>
      </c>
      <c r="H322" s="117"/>
      <c r="I322" s="117"/>
      <c r="J322" s="75">
        <f t="shared" si="71"/>
        <v>10008</v>
      </c>
      <c r="K322" s="117">
        <v>5004</v>
      </c>
      <c r="L322" s="117"/>
      <c r="M322" s="117"/>
      <c r="N322" s="117"/>
      <c r="O322" s="117"/>
      <c r="P322" s="117"/>
      <c r="Q322" s="117"/>
      <c r="R322" s="117"/>
      <c r="S322" s="117"/>
      <c r="T322" s="117">
        <v>5004</v>
      </c>
      <c r="U322" s="117"/>
      <c r="V322" s="117"/>
      <c r="W322" s="117"/>
      <c r="X322" s="117"/>
      <c r="Y322" s="117"/>
      <c r="Z322" s="75">
        <f t="shared" si="68"/>
        <v>10008</v>
      </c>
      <c r="AA322" s="117">
        <v>5004</v>
      </c>
      <c r="AB322" s="117">
        <v>5004</v>
      </c>
    </row>
    <row r="323" spans="1:28" s="118" customFormat="1" ht="38.25" hidden="1" x14ac:dyDescent="0.2">
      <c r="A323" s="14" t="s">
        <v>113</v>
      </c>
      <c r="B323" s="20" t="s">
        <v>145</v>
      </c>
      <c r="C323" s="20" t="s">
        <v>168</v>
      </c>
      <c r="D323" s="76"/>
      <c r="E323" s="73"/>
      <c r="F323" s="117"/>
      <c r="G323" s="75">
        <f t="shared" si="72"/>
        <v>0</v>
      </c>
      <c r="H323" s="117"/>
      <c r="I323" s="117"/>
      <c r="J323" s="75">
        <f t="shared" si="71"/>
        <v>250</v>
      </c>
      <c r="K323" s="117"/>
      <c r="L323" s="117"/>
      <c r="M323" s="117"/>
      <c r="N323" s="117"/>
      <c r="O323" s="117"/>
      <c r="P323" s="117"/>
      <c r="Q323" s="117"/>
      <c r="R323" s="117"/>
      <c r="S323" s="117"/>
      <c r="T323" s="117">
        <v>250</v>
      </c>
      <c r="U323" s="117"/>
      <c r="V323" s="117"/>
      <c r="W323" s="117"/>
      <c r="X323" s="117"/>
      <c r="Y323" s="117"/>
      <c r="Z323" s="75">
        <f t="shared" si="68"/>
        <v>250</v>
      </c>
      <c r="AA323" s="117"/>
      <c r="AB323" s="117">
        <v>250</v>
      </c>
    </row>
    <row r="324" spans="1:28" s="48" customFormat="1" ht="25.5" hidden="1" x14ac:dyDescent="0.2">
      <c r="A324" s="49" t="s">
        <v>32</v>
      </c>
      <c r="B324" s="50" t="s">
        <v>145</v>
      </c>
      <c r="C324" s="50" t="s">
        <v>168</v>
      </c>
      <c r="D324" s="103"/>
      <c r="E324" s="104"/>
      <c r="F324" s="90"/>
      <c r="G324" s="75">
        <f t="shared" si="72"/>
        <v>0</v>
      </c>
      <c r="H324" s="90"/>
      <c r="I324" s="90"/>
      <c r="J324" s="82">
        <f>K324+T324</f>
        <v>8593.7000000000007</v>
      </c>
      <c r="K324" s="90">
        <f>L324+M324+N324+O324+R324</f>
        <v>8593.7000000000007</v>
      </c>
      <c r="L324" s="90">
        <v>3598.6</v>
      </c>
      <c r="M324" s="90"/>
      <c r="N324" s="90"/>
      <c r="O324" s="90"/>
      <c r="P324" s="90"/>
      <c r="Q324" s="90"/>
      <c r="R324" s="90">
        <v>4995.1000000000004</v>
      </c>
      <c r="S324" s="90"/>
      <c r="T324" s="90"/>
      <c r="U324" s="90"/>
      <c r="V324" s="90"/>
      <c r="W324" s="90"/>
      <c r="X324" s="90"/>
      <c r="Y324" s="90"/>
      <c r="Z324" s="75">
        <f t="shared" si="68"/>
        <v>500</v>
      </c>
      <c r="AA324" s="90">
        <v>500</v>
      </c>
      <c r="AB324" s="90"/>
    </row>
    <row r="325" spans="1:28" s="18" customFormat="1" ht="15" hidden="1" customHeight="1" x14ac:dyDescent="0.2">
      <c r="A325" s="16" t="s">
        <v>239</v>
      </c>
      <c r="B325" s="24" t="s">
        <v>145</v>
      </c>
      <c r="C325" s="17" t="s">
        <v>145</v>
      </c>
      <c r="D325" s="105">
        <f>SUM(D326+D339+D345+D351+D354+D355+D358)</f>
        <v>54866.299999999996</v>
      </c>
      <c r="E325" s="105">
        <f>SUM(E326+E339+E345+E351+E354+E355)</f>
        <v>59726.899999999994</v>
      </c>
      <c r="F325" s="105">
        <f>SUM(F326+F339+F345+F351+F354+F355)</f>
        <v>0</v>
      </c>
      <c r="G325" s="75">
        <f t="shared" si="72"/>
        <v>41558</v>
      </c>
      <c r="H325" s="105">
        <f>SUM(H326+H339+H345+H351+H354+H355+H359)</f>
        <v>28242.699999999997</v>
      </c>
      <c r="I325" s="105">
        <f>SUM(I326+I339+I345+I351+I354+I355+I359)</f>
        <v>13315.3</v>
      </c>
      <c r="J325" s="106">
        <f>SUM(J326+J339+J345+J351+J354+J355+J359)</f>
        <v>53897.5</v>
      </c>
      <c r="K325" s="105">
        <f>SUM(K326+K339+K345+K351+K354+K355)</f>
        <v>40582.199999999997</v>
      </c>
      <c r="L325" s="105">
        <f>SUM(L326+L339+L345+L351+L354+L355)</f>
        <v>1109</v>
      </c>
      <c r="M325" s="105">
        <f>SUM(M326+M339+M345+M351+M354+M355)</f>
        <v>10</v>
      </c>
      <c r="N325" s="105">
        <f>SUM(N326+N339+N345+N351+N354+N355)</f>
        <v>0</v>
      </c>
      <c r="O325" s="105">
        <f>SUM(O326+O339+O345+O351+O354+O355)</f>
        <v>500.4</v>
      </c>
      <c r="P325" s="105"/>
      <c r="Q325" s="105"/>
      <c r="R325" s="105">
        <f>SUM(R326+R339+R345+R351+R354+R355)</f>
        <v>49</v>
      </c>
      <c r="S325" s="105">
        <f>SUM(S326+S339+S345+S351+S354+S355)</f>
        <v>0</v>
      </c>
      <c r="T325" s="105">
        <f>SUM(T326+T339+T345+T351+T354+T355+T359)</f>
        <v>13315.3</v>
      </c>
      <c r="U325" s="105"/>
      <c r="V325" s="105"/>
      <c r="W325" s="105"/>
      <c r="X325" s="105"/>
      <c r="Y325" s="105"/>
      <c r="Z325" s="75">
        <f t="shared" si="68"/>
        <v>51588.099999999991</v>
      </c>
      <c r="AA325" s="105">
        <f>SUM(AA326+AA339+AA345+AA351+AA354+AA355)</f>
        <v>38272.799999999996</v>
      </c>
      <c r="AB325" s="105">
        <f>SUM(AB326+AB339+AB345+AB351+AB354+AB355+AB359)</f>
        <v>13315.3</v>
      </c>
    </row>
    <row r="326" spans="1:28" ht="51" hidden="1" collapsed="1" x14ac:dyDescent="0.2">
      <c r="A326" s="14" t="s">
        <v>379</v>
      </c>
      <c r="B326" s="20" t="s">
        <v>145</v>
      </c>
      <c r="C326" s="15" t="s">
        <v>145</v>
      </c>
      <c r="D326" s="73">
        <f>SUM(D327+D328+D329+D330+D331+D332+D333+D334+D335+D336+D337+D338)</f>
        <v>20446.199999999997</v>
      </c>
      <c r="E326" s="73">
        <f>SUM(E327+E328+E329+E330+E331+E332+E333+E334+E335+E336+E337+E338)</f>
        <v>20433.699999999997</v>
      </c>
      <c r="F326" s="73">
        <f>SUM(F327+F328+F329+F330+F331+F332+F333+F334+F335+F336+F337)</f>
        <v>0</v>
      </c>
      <c r="G326" s="75">
        <f t="shared" si="72"/>
        <v>8229.7999999999993</v>
      </c>
      <c r="H326" s="73">
        <f>SUM(H327+H328+H329+H330+H331+H332+H333+H334+H335+H336+H337+H338)</f>
        <v>2027.6</v>
      </c>
      <c r="I326" s="73">
        <f>SUM(I327+I328+I329+I330+I331+I332+I333+I334+I335+I336+I337)</f>
        <v>6202.2</v>
      </c>
      <c r="J326" s="101">
        <f>SUM(J327+J328+J329+J330+J331+J332+J333+J334+J335+J336+J337+J338)</f>
        <v>8229.7999999999993</v>
      </c>
      <c r="K326" s="73">
        <f>SUM(K327+K328+K329+K330+K331+K332+K333+K334+K335+K336+K337+K338)</f>
        <v>2027.6</v>
      </c>
      <c r="L326" s="73">
        <f>SUM(L327+L328+L329+L330+L331+L332+L333+L334+L335+L336+L337)</f>
        <v>0</v>
      </c>
      <c r="M326" s="73">
        <f>SUM(M327+M328+M329+M330+M331+M332+M333+M334+M335+M336+M337)</f>
        <v>0</v>
      </c>
      <c r="N326" s="73">
        <f>SUM(N327+N328+N329+N330+N331+N332+N333+N334+N335+N336+N337)</f>
        <v>0</v>
      </c>
      <c r="O326" s="73">
        <f>SUM(O327+O328+O329+O330+O331+O332+O333+O334+O335+O336+O337)</f>
        <v>0</v>
      </c>
      <c r="P326" s="73"/>
      <c r="Q326" s="73"/>
      <c r="R326" s="73">
        <f>SUM(R327+R328+R329+R330+R331+R332+R333+R334+R335+R336+R337)</f>
        <v>0</v>
      </c>
      <c r="S326" s="73">
        <f>SUM(S327+S328+S329+S330+S331+S332+S333+S334+S335+S336+S337)</f>
        <v>0</v>
      </c>
      <c r="T326" s="73">
        <f>SUM(T327+T328+T329+T330+T331+T332+T333+T334+T335+T336+T337)</f>
        <v>6202.2</v>
      </c>
      <c r="U326" s="73"/>
      <c r="V326" s="73"/>
      <c r="W326" s="73"/>
      <c r="X326" s="73"/>
      <c r="Y326" s="73"/>
      <c r="Z326" s="75">
        <f t="shared" si="68"/>
        <v>8229.7999999999993</v>
      </c>
      <c r="AA326" s="73">
        <f>SUM(AA327+AA328+AA329+AA330+AA331+AA332+AA333+AA334+AA335+AA336+AA337+AA338)</f>
        <v>2027.6</v>
      </c>
      <c r="AB326" s="73">
        <f>SUM(AB327+AB328+AB329+AB330+AB331+AB332+AB333+AB334+AB335+AB336+AB337)</f>
        <v>6202.2</v>
      </c>
    </row>
    <row r="327" spans="1:28" hidden="1" outlineLevel="1" x14ac:dyDescent="0.2">
      <c r="A327" s="40" t="s">
        <v>16</v>
      </c>
      <c r="B327" s="20" t="s">
        <v>145</v>
      </c>
      <c r="C327" s="15" t="s">
        <v>145</v>
      </c>
      <c r="D327" s="72">
        <v>835.8</v>
      </c>
      <c r="E327" s="73">
        <v>270.60000000000002</v>
      </c>
      <c r="F327" s="74"/>
      <c r="G327" s="75">
        <f t="shared" si="72"/>
        <v>0</v>
      </c>
      <c r="H327" s="74"/>
      <c r="I327" s="74"/>
      <c r="J327" s="75">
        <f t="shared" ref="J327:J338" si="74">SUM(K327+T327)</f>
        <v>0</v>
      </c>
      <c r="K327" s="74">
        <f>L327+M327+N327+O327+R327+S327</f>
        <v>0</v>
      </c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5">
        <f t="shared" si="68"/>
        <v>0</v>
      </c>
      <c r="AA327" s="74"/>
      <c r="AB327" s="74"/>
    </row>
    <row r="328" spans="1:28" hidden="1" outlineLevel="1" x14ac:dyDescent="0.2">
      <c r="A328" s="40" t="s">
        <v>15</v>
      </c>
      <c r="B328" s="20" t="s">
        <v>145</v>
      </c>
      <c r="C328" s="15" t="s">
        <v>145</v>
      </c>
      <c r="D328" s="72">
        <v>774.2</v>
      </c>
      <c r="E328" s="73">
        <v>224.2</v>
      </c>
      <c r="F328" s="74"/>
      <c r="G328" s="75">
        <f t="shared" si="72"/>
        <v>0</v>
      </c>
      <c r="H328" s="74"/>
      <c r="I328" s="74"/>
      <c r="J328" s="75">
        <f t="shared" si="74"/>
        <v>0</v>
      </c>
      <c r="K328" s="74">
        <f t="shared" ref="K328:K337" si="75">L328+M328+N328+O328+R328+S328</f>
        <v>0</v>
      </c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5">
        <f t="shared" si="68"/>
        <v>0</v>
      </c>
      <c r="AA328" s="74"/>
      <c r="AB328" s="74"/>
    </row>
    <row r="329" spans="1:28" hidden="1" outlineLevel="1" x14ac:dyDescent="0.2">
      <c r="A329" s="14" t="s">
        <v>234</v>
      </c>
      <c r="B329" s="20" t="s">
        <v>145</v>
      </c>
      <c r="C329" s="15" t="s">
        <v>145</v>
      </c>
      <c r="D329" s="72">
        <v>1764.2</v>
      </c>
      <c r="E329" s="73">
        <v>257.7</v>
      </c>
      <c r="F329" s="74"/>
      <c r="G329" s="75">
        <f t="shared" si="72"/>
        <v>0</v>
      </c>
      <c r="H329" s="74"/>
      <c r="I329" s="74"/>
      <c r="J329" s="75">
        <f t="shared" si="74"/>
        <v>0</v>
      </c>
      <c r="K329" s="74">
        <f t="shared" si="75"/>
        <v>0</v>
      </c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5">
        <f t="shared" si="68"/>
        <v>0</v>
      </c>
      <c r="AA329" s="74"/>
      <c r="AB329" s="74"/>
    </row>
    <row r="330" spans="1:28" hidden="1" outlineLevel="1" x14ac:dyDescent="0.2">
      <c r="A330" s="14" t="s">
        <v>235</v>
      </c>
      <c r="B330" s="20" t="s">
        <v>145</v>
      </c>
      <c r="C330" s="15" t="s">
        <v>145</v>
      </c>
      <c r="D330" s="72">
        <v>2455.6</v>
      </c>
      <c r="E330" s="73">
        <v>438.5</v>
      </c>
      <c r="F330" s="74"/>
      <c r="G330" s="75">
        <f t="shared" si="72"/>
        <v>0</v>
      </c>
      <c r="H330" s="74"/>
      <c r="I330" s="74"/>
      <c r="J330" s="75">
        <f t="shared" si="74"/>
        <v>0</v>
      </c>
      <c r="K330" s="74">
        <f t="shared" si="75"/>
        <v>0</v>
      </c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5">
        <f t="shared" ref="Z330:Z393" si="76">SUM(AA330:AB330)</f>
        <v>0</v>
      </c>
      <c r="AA330" s="74"/>
      <c r="AB330" s="74"/>
    </row>
    <row r="331" spans="1:28" hidden="1" outlineLevel="1" x14ac:dyDescent="0.2">
      <c r="A331" s="14" t="s">
        <v>184</v>
      </c>
      <c r="B331" s="20" t="s">
        <v>145</v>
      </c>
      <c r="C331" s="15" t="s">
        <v>145</v>
      </c>
      <c r="D331" s="72">
        <v>1244.2</v>
      </c>
      <c r="E331" s="73">
        <v>363.9</v>
      </c>
      <c r="F331" s="74"/>
      <c r="G331" s="75">
        <f t="shared" si="72"/>
        <v>0</v>
      </c>
      <c r="H331" s="74"/>
      <c r="I331" s="74"/>
      <c r="J331" s="75">
        <f t="shared" si="74"/>
        <v>0</v>
      </c>
      <c r="K331" s="74">
        <f t="shared" si="75"/>
        <v>0</v>
      </c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5">
        <f t="shared" si="76"/>
        <v>0</v>
      </c>
      <c r="AA331" s="74"/>
      <c r="AB331" s="74"/>
    </row>
    <row r="332" spans="1:28" hidden="1" outlineLevel="1" x14ac:dyDescent="0.2">
      <c r="A332" s="14" t="s">
        <v>185</v>
      </c>
      <c r="B332" s="20" t="s">
        <v>145</v>
      </c>
      <c r="C332" s="15" t="s">
        <v>145</v>
      </c>
      <c r="D332" s="72">
        <v>1081.5999999999999</v>
      </c>
      <c r="E332" s="73">
        <v>218.7</v>
      </c>
      <c r="F332" s="74"/>
      <c r="G332" s="75">
        <f t="shared" si="72"/>
        <v>0</v>
      </c>
      <c r="H332" s="74"/>
      <c r="I332" s="74"/>
      <c r="J332" s="75">
        <f t="shared" si="74"/>
        <v>0</v>
      </c>
      <c r="K332" s="74">
        <f t="shared" si="75"/>
        <v>0</v>
      </c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5">
        <f t="shared" si="76"/>
        <v>0</v>
      </c>
      <c r="AA332" s="74"/>
      <c r="AB332" s="74"/>
    </row>
    <row r="333" spans="1:28" hidden="1" outlineLevel="1" x14ac:dyDescent="0.2">
      <c r="A333" s="14" t="s">
        <v>236</v>
      </c>
      <c r="B333" s="20" t="s">
        <v>145</v>
      </c>
      <c r="C333" s="15" t="s">
        <v>145</v>
      </c>
      <c r="D333" s="72">
        <v>988.5</v>
      </c>
      <c r="E333" s="73">
        <v>270.7</v>
      </c>
      <c r="F333" s="74"/>
      <c r="G333" s="75">
        <f t="shared" si="72"/>
        <v>0</v>
      </c>
      <c r="H333" s="74"/>
      <c r="I333" s="74"/>
      <c r="J333" s="75">
        <f t="shared" si="74"/>
        <v>0</v>
      </c>
      <c r="K333" s="74">
        <f t="shared" si="75"/>
        <v>0</v>
      </c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5">
        <f t="shared" si="76"/>
        <v>0</v>
      </c>
      <c r="AA333" s="74"/>
      <c r="AB333" s="74"/>
    </row>
    <row r="334" spans="1:28" hidden="1" outlineLevel="1" x14ac:dyDescent="0.2">
      <c r="A334" s="14" t="s">
        <v>375</v>
      </c>
      <c r="B334" s="20" t="s">
        <v>145</v>
      </c>
      <c r="C334" s="15" t="s">
        <v>145</v>
      </c>
      <c r="D334" s="72"/>
      <c r="E334" s="73">
        <v>412.5</v>
      </c>
      <c r="F334" s="74"/>
      <c r="G334" s="75">
        <f t="shared" si="72"/>
        <v>0</v>
      </c>
      <c r="H334" s="74"/>
      <c r="I334" s="74"/>
      <c r="J334" s="75">
        <f t="shared" si="74"/>
        <v>0</v>
      </c>
      <c r="K334" s="74">
        <f t="shared" si="75"/>
        <v>0</v>
      </c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5">
        <f t="shared" si="76"/>
        <v>0</v>
      </c>
      <c r="AA334" s="74"/>
      <c r="AB334" s="74"/>
    </row>
    <row r="335" spans="1:28" hidden="1" outlineLevel="1" x14ac:dyDescent="0.2">
      <c r="A335" s="14" t="s">
        <v>159</v>
      </c>
      <c r="B335" s="20" t="s">
        <v>145</v>
      </c>
      <c r="C335" s="15" t="s">
        <v>145</v>
      </c>
      <c r="D335" s="72">
        <v>2266.8000000000002</v>
      </c>
      <c r="E335" s="73">
        <v>2455</v>
      </c>
      <c r="F335" s="74"/>
      <c r="G335" s="75">
        <f t="shared" si="72"/>
        <v>0</v>
      </c>
      <c r="H335" s="74"/>
      <c r="I335" s="74"/>
      <c r="J335" s="75">
        <f t="shared" si="74"/>
        <v>0</v>
      </c>
      <c r="K335" s="74">
        <f t="shared" si="75"/>
        <v>0</v>
      </c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5">
        <f t="shared" si="76"/>
        <v>0</v>
      </c>
      <c r="AA335" s="74"/>
      <c r="AB335" s="74"/>
    </row>
    <row r="336" spans="1:28" ht="25.5" hidden="1" outlineLevel="1" x14ac:dyDescent="0.2">
      <c r="A336" s="14" t="s">
        <v>240</v>
      </c>
      <c r="B336" s="20" t="s">
        <v>145</v>
      </c>
      <c r="C336" s="15" t="s">
        <v>145</v>
      </c>
      <c r="D336" s="72">
        <v>445.9</v>
      </c>
      <c r="E336" s="73">
        <v>812.6</v>
      </c>
      <c r="F336" s="74"/>
      <c r="G336" s="75">
        <f t="shared" si="72"/>
        <v>0</v>
      </c>
      <c r="H336" s="74"/>
      <c r="I336" s="74"/>
      <c r="J336" s="75">
        <f t="shared" si="74"/>
        <v>0</v>
      </c>
      <c r="K336" s="74">
        <f t="shared" si="75"/>
        <v>0</v>
      </c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5">
        <f t="shared" si="76"/>
        <v>0</v>
      </c>
      <c r="AA336" s="74"/>
      <c r="AB336" s="74"/>
    </row>
    <row r="337" spans="1:28" hidden="1" outlineLevel="1" x14ac:dyDescent="0.2">
      <c r="A337" s="14" t="s">
        <v>381</v>
      </c>
      <c r="B337" s="20" t="s">
        <v>145</v>
      </c>
      <c r="C337" s="15" t="s">
        <v>145</v>
      </c>
      <c r="D337" s="72"/>
      <c r="E337" s="73">
        <v>4757.3999999999996</v>
      </c>
      <c r="F337" s="74"/>
      <c r="G337" s="75">
        <f t="shared" si="72"/>
        <v>6202.2</v>
      </c>
      <c r="H337" s="74"/>
      <c r="I337" s="74">
        <v>6202.2</v>
      </c>
      <c r="J337" s="75">
        <f t="shared" si="74"/>
        <v>6202.2</v>
      </c>
      <c r="K337" s="74">
        <f t="shared" si="75"/>
        <v>0</v>
      </c>
      <c r="L337" s="74"/>
      <c r="M337" s="74"/>
      <c r="N337" s="74"/>
      <c r="O337" s="74"/>
      <c r="P337" s="74"/>
      <c r="Q337" s="74"/>
      <c r="R337" s="74"/>
      <c r="S337" s="74"/>
      <c r="T337" s="74">
        <v>6202.2</v>
      </c>
      <c r="U337" s="74"/>
      <c r="V337" s="74"/>
      <c r="W337" s="74"/>
      <c r="X337" s="74"/>
      <c r="Y337" s="74"/>
      <c r="Z337" s="75">
        <f t="shared" si="76"/>
        <v>6202.2</v>
      </c>
      <c r="AA337" s="74"/>
      <c r="AB337" s="74">
        <v>6202.2</v>
      </c>
    </row>
    <row r="338" spans="1:28" hidden="1" outlineLevel="1" x14ac:dyDescent="0.2">
      <c r="A338" s="40" t="s">
        <v>17</v>
      </c>
      <c r="B338" s="20" t="s">
        <v>145</v>
      </c>
      <c r="C338" s="15" t="s">
        <v>145</v>
      </c>
      <c r="D338" s="72">
        <v>8589.4</v>
      </c>
      <c r="E338" s="73">
        <v>9951.9</v>
      </c>
      <c r="F338" s="74"/>
      <c r="G338" s="75">
        <f t="shared" si="72"/>
        <v>2027.6</v>
      </c>
      <c r="H338" s="74">
        <v>2027.6</v>
      </c>
      <c r="I338" s="74"/>
      <c r="J338" s="75">
        <f t="shared" si="74"/>
        <v>2027.6</v>
      </c>
      <c r="K338" s="74">
        <v>2027.6</v>
      </c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5">
        <f t="shared" si="76"/>
        <v>2027.6</v>
      </c>
      <c r="AA338" s="74">
        <v>2027.6</v>
      </c>
      <c r="AB338" s="74"/>
    </row>
    <row r="339" spans="1:28" ht="38.25" hidden="1" collapsed="1" x14ac:dyDescent="0.2">
      <c r="A339" s="14" t="s">
        <v>380</v>
      </c>
      <c r="B339" s="20" t="s">
        <v>145</v>
      </c>
      <c r="C339" s="15" t="s">
        <v>145</v>
      </c>
      <c r="D339" s="73">
        <f t="shared" ref="D339:J339" si="77">SUM(D340+D341+D342+D343+D344)</f>
        <v>4004.7</v>
      </c>
      <c r="E339" s="73">
        <f t="shared" si="77"/>
        <v>3528</v>
      </c>
      <c r="F339" s="73">
        <f t="shared" si="77"/>
        <v>0</v>
      </c>
      <c r="G339" s="75">
        <f t="shared" si="72"/>
        <v>0</v>
      </c>
      <c r="H339" s="73">
        <f t="shared" si="77"/>
        <v>0</v>
      </c>
      <c r="I339" s="73">
        <f t="shared" si="77"/>
        <v>0</v>
      </c>
      <c r="J339" s="101">
        <f t="shared" si="77"/>
        <v>0</v>
      </c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5">
        <f t="shared" si="76"/>
        <v>0</v>
      </c>
      <c r="AA339" s="74"/>
      <c r="AB339" s="74"/>
    </row>
    <row r="340" spans="1:28" hidden="1" outlineLevel="1" x14ac:dyDescent="0.2">
      <c r="A340" s="14" t="s">
        <v>162</v>
      </c>
      <c r="B340" s="20" t="s">
        <v>145</v>
      </c>
      <c r="C340" s="15" t="s">
        <v>145</v>
      </c>
      <c r="D340" s="72">
        <v>155.9</v>
      </c>
      <c r="E340" s="73">
        <v>60</v>
      </c>
      <c r="F340" s="74"/>
      <c r="G340" s="75">
        <f t="shared" si="72"/>
        <v>0</v>
      </c>
      <c r="H340" s="74"/>
      <c r="I340" s="74"/>
      <c r="J340" s="75">
        <f>SUM(K340+T340)</f>
        <v>0</v>
      </c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5">
        <f t="shared" si="76"/>
        <v>0</v>
      </c>
      <c r="AA340" s="74"/>
      <c r="AB340" s="74"/>
    </row>
    <row r="341" spans="1:28" hidden="1" outlineLevel="1" x14ac:dyDescent="0.2">
      <c r="A341" s="14" t="s">
        <v>188</v>
      </c>
      <c r="B341" s="20" t="s">
        <v>145</v>
      </c>
      <c r="C341" s="15" t="s">
        <v>145</v>
      </c>
      <c r="D341" s="72"/>
      <c r="E341" s="73">
        <v>62.6</v>
      </c>
      <c r="F341" s="74"/>
      <c r="G341" s="75">
        <f t="shared" si="72"/>
        <v>0</v>
      </c>
      <c r="H341" s="74"/>
      <c r="I341" s="74"/>
      <c r="J341" s="75">
        <f>SUM(K341+T341)</f>
        <v>0</v>
      </c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5">
        <f t="shared" si="76"/>
        <v>0</v>
      </c>
      <c r="AA341" s="74"/>
      <c r="AB341" s="74"/>
    </row>
    <row r="342" spans="1:28" hidden="1" outlineLevel="1" x14ac:dyDescent="0.2">
      <c r="A342" s="14" t="s">
        <v>160</v>
      </c>
      <c r="B342" s="20" t="s">
        <v>145</v>
      </c>
      <c r="C342" s="15" t="s">
        <v>145</v>
      </c>
      <c r="D342" s="72">
        <v>100.8</v>
      </c>
      <c r="E342" s="73">
        <v>635</v>
      </c>
      <c r="F342" s="74"/>
      <c r="G342" s="75">
        <f t="shared" si="72"/>
        <v>0</v>
      </c>
      <c r="H342" s="74"/>
      <c r="I342" s="74"/>
      <c r="J342" s="75">
        <f>SUM(K342+T342)</f>
        <v>0</v>
      </c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5">
        <f t="shared" si="76"/>
        <v>0</v>
      </c>
      <c r="AA342" s="74"/>
      <c r="AB342" s="74"/>
    </row>
    <row r="343" spans="1:28" hidden="1" outlineLevel="1" x14ac:dyDescent="0.2">
      <c r="A343" s="14" t="s">
        <v>164</v>
      </c>
      <c r="B343" s="20" t="s">
        <v>145</v>
      </c>
      <c r="C343" s="15" t="s">
        <v>145</v>
      </c>
      <c r="D343" s="72">
        <v>793.4</v>
      </c>
      <c r="E343" s="73">
        <v>400</v>
      </c>
      <c r="F343" s="74"/>
      <c r="G343" s="75">
        <f t="shared" si="72"/>
        <v>0</v>
      </c>
      <c r="H343" s="74"/>
      <c r="I343" s="74"/>
      <c r="J343" s="75">
        <f>SUM(K343+T343)</f>
        <v>0</v>
      </c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5">
        <f t="shared" si="76"/>
        <v>0</v>
      </c>
      <c r="AA343" s="74"/>
      <c r="AB343" s="74"/>
    </row>
    <row r="344" spans="1:28" hidden="1" outlineLevel="1" x14ac:dyDescent="0.2">
      <c r="A344" s="14" t="s">
        <v>241</v>
      </c>
      <c r="B344" s="20" t="s">
        <v>145</v>
      </c>
      <c r="C344" s="15" t="s">
        <v>145</v>
      </c>
      <c r="D344" s="72">
        <v>2954.6</v>
      </c>
      <c r="E344" s="73">
        <v>2370.4</v>
      </c>
      <c r="F344" s="74"/>
      <c r="G344" s="75">
        <f t="shared" si="72"/>
        <v>0</v>
      </c>
      <c r="H344" s="74"/>
      <c r="I344" s="74"/>
      <c r="J344" s="75">
        <f>SUM(K344+T344)</f>
        <v>0</v>
      </c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5">
        <f t="shared" si="76"/>
        <v>0</v>
      </c>
      <c r="AA344" s="74"/>
      <c r="AB344" s="74"/>
    </row>
    <row r="345" spans="1:28" ht="34.5" hidden="1" customHeight="1" collapsed="1" x14ac:dyDescent="0.2">
      <c r="A345" s="40" t="s">
        <v>73</v>
      </c>
      <c r="B345" s="20" t="s">
        <v>145</v>
      </c>
      <c r="C345" s="15" t="s">
        <v>145</v>
      </c>
      <c r="D345" s="73">
        <f>SUM(D346+D347+D348+D349)</f>
        <v>1805.4</v>
      </c>
      <c r="E345" s="73">
        <f>SUM(E346+E347+E348+E349)</f>
        <v>1822</v>
      </c>
      <c r="F345" s="73">
        <f>SUM(F346+F347+F348)</f>
        <v>0</v>
      </c>
      <c r="G345" s="75">
        <f t="shared" si="72"/>
        <v>0</v>
      </c>
      <c r="H345" s="73">
        <f>SUM(H346+H347+H348)</f>
        <v>0</v>
      </c>
      <c r="I345" s="73">
        <f>SUM(I346+I347+I348)</f>
        <v>0</v>
      </c>
      <c r="J345" s="101">
        <f>SUM(J346+J347+J348)</f>
        <v>0</v>
      </c>
      <c r="K345" s="73">
        <f>SUM(K346+K347+K348)</f>
        <v>0</v>
      </c>
      <c r="L345" s="73"/>
      <c r="M345" s="73"/>
      <c r="N345" s="73"/>
      <c r="O345" s="73"/>
      <c r="P345" s="73"/>
      <c r="Q345" s="73"/>
      <c r="R345" s="73"/>
      <c r="S345" s="73"/>
      <c r="T345" s="73">
        <f>SUM(T346+T347+T348)</f>
        <v>0</v>
      </c>
      <c r="U345" s="73"/>
      <c r="V345" s="73"/>
      <c r="W345" s="73"/>
      <c r="X345" s="73"/>
      <c r="Y345" s="73"/>
      <c r="Z345" s="75">
        <f t="shared" si="76"/>
        <v>0</v>
      </c>
      <c r="AA345" s="74"/>
      <c r="AB345" s="74"/>
    </row>
    <row r="346" spans="1:28" hidden="1" outlineLevel="1" x14ac:dyDescent="0.2">
      <c r="A346" s="14" t="s">
        <v>242</v>
      </c>
      <c r="B346" s="20" t="s">
        <v>145</v>
      </c>
      <c r="C346" s="15" t="s">
        <v>145</v>
      </c>
      <c r="D346" s="72">
        <v>332</v>
      </c>
      <c r="E346" s="73">
        <v>272.7</v>
      </c>
      <c r="F346" s="74"/>
      <c r="G346" s="75">
        <f t="shared" si="72"/>
        <v>0</v>
      </c>
      <c r="H346" s="74"/>
      <c r="I346" s="74"/>
      <c r="J346" s="75">
        <f>SUM(K346+T346)</f>
        <v>0</v>
      </c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5">
        <f t="shared" si="76"/>
        <v>0</v>
      </c>
      <c r="AA346" s="74"/>
      <c r="AB346" s="74"/>
    </row>
    <row r="347" spans="1:28" hidden="1" outlineLevel="1" x14ac:dyDescent="0.2">
      <c r="A347" s="14" t="s">
        <v>243</v>
      </c>
      <c r="B347" s="20" t="s">
        <v>145</v>
      </c>
      <c r="C347" s="15" t="s">
        <v>145</v>
      </c>
      <c r="D347" s="72">
        <v>397.2</v>
      </c>
      <c r="E347" s="73">
        <v>277.10000000000002</v>
      </c>
      <c r="F347" s="74"/>
      <c r="G347" s="75">
        <f t="shared" si="72"/>
        <v>0</v>
      </c>
      <c r="H347" s="74"/>
      <c r="I347" s="74"/>
      <c r="J347" s="75">
        <f>SUM(K347+T347)</f>
        <v>0</v>
      </c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5">
        <f t="shared" si="76"/>
        <v>0</v>
      </c>
      <c r="AA347" s="74"/>
      <c r="AB347" s="74"/>
    </row>
    <row r="348" spans="1:28" hidden="1" outlineLevel="1" x14ac:dyDescent="0.2">
      <c r="A348" s="14" t="s">
        <v>244</v>
      </c>
      <c r="B348" s="20" t="s">
        <v>145</v>
      </c>
      <c r="C348" s="15" t="s">
        <v>145</v>
      </c>
      <c r="D348" s="72">
        <v>400</v>
      </c>
      <c r="E348" s="73">
        <v>600</v>
      </c>
      <c r="F348" s="74"/>
      <c r="G348" s="75">
        <f t="shared" si="72"/>
        <v>0</v>
      </c>
      <c r="H348" s="74"/>
      <c r="I348" s="74"/>
      <c r="J348" s="75">
        <f>SUM(K348+T348)</f>
        <v>0</v>
      </c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5">
        <f t="shared" si="76"/>
        <v>0</v>
      </c>
      <c r="AA348" s="74"/>
      <c r="AB348" s="74"/>
    </row>
    <row r="349" spans="1:28" ht="0.75" hidden="1" customHeight="1" outlineLevel="1" x14ac:dyDescent="0.2">
      <c r="A349" s="40" t="s">
        <v>158</v>
      </c>
      <c r="B349" s="20" t="s">
        <v>145</v>
      </c>
      <c r="C349" s="15" t="s">
        <v>145</v>
      </c>
      <c r="D349" s="72">
        <v>676.2</v>
      </c>
      <c r="E349" s="73">
        <v>672.2</v>
      </c>
      <c r="F349" s="74"/>
      <c r="G349" s="75">
        <f t="shared" si="72"/>
        <v>0</v>
      </c>
      <c r="H349" s="74"/>
      <c r="I349" s="74"/>
      <c r="J349" s="75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5">
        <f t="shared" si="76"/>
        <v>0</v>
      </c>
      <c r="AA349" s="74"/>
      <c r="AB349" s="74"/>
    </row>
    <row r="350" spans="1:28" ht="19.5" hidden="1" customHeight="1" outlineLevel="1" x14ac:dyDescent="0.2">
      <c r="A350" s="40"/>
      <c r="B350" s="20"/>
      <c r="C350" s="15"/>
      <c r="D350" s="72"/>
      <c r="E350" s="73"/>
      <c r="F350" s="74"/>
      <c r="G350" s="75"/>
      <c r="H350" s="74"/>
      <c r="I350" s="74"/>
      <c r="J350" s="75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5">
        <f t="shared" si="76"/>
        <v>0</v>
      </c>
      <c r="AA350" s="74"/>
      <c r="AB350" s="74"/>
    </row>
    <row r="351" spans="1:28" ht="27.75" hidden="1" customHeight="1" collapsed="1" x14ac:dyDescent="0.2">
      <c r="A351" s="14" t="s">
        <v>382</v>
      </c>
      <c r="B351" s="20" t="s">
        <v>145</v>
      </c>
      <c r="C351" s="15" t="s">
        <v>145</v>
      </c>
      <c r="D351" s="73">
        <f>SUM(D352+D353)</f>
        <v>28510.6</v>
      </c>
      <c r="E351" s="73">
        <f>SUM(E352+E353)</f>
        <v>33432.6</v>
      </c>
      <c r="F351" s="73">
        <f>SUM(F352+F353)</f>
        <v>0</v>
      </c>
      <c r="G351" s="75">
        <f t="shared" si="72"/>
        <v>26215.1</v>
      </c>
      <c r="H351" s="73">
        <f>SUM(H352+H353)</f>
        <v>26215.1</v>
      </c>
      <c r="I351" s="73">
        <f>SUM(I352+I353)</f>
        <v>0</v>
      </c>
      <c r="J351" s="101">
        <f>SUM(J352+J353)</f>
        <v>35886.199999999997</v>
      </c>
      <c r="K351" s="73">
        <f>SUM(K352+K353)</f>
        <v>35886.199999999997</v>
      </c>
      <c r="L351" s="73"/>
      <c r="M351" s="73"/>
      <c r="N351" s="73"/>
      <c r="O351" s="73"/>
      <c r="P351" s="73"/>
      <c r="Q351" s="73"/>
      <c r="R351" s="73"/>
      <c r="S351" s="73"/>
      <c r="T351" s="73">
        <f>SUM(T352+T353)</f>
        <v>0</v>
      </c>
      <c r="U351" s="73"/>
      <c r="V351" s="73"/>
      <c r="W351" s="73"/>
      <c r="X351" s="73"/>
      <c r="Y351" s="73"/>
      <c r="Z351" s="75">
        <f t="shared" si="76"/>
        <v>35186.199999999997</v>
      </c>
      <c r="AA351" s="73">
        <f>SUM(AA352+AA353)</f>
        <v>35186.199999999997</v>
      </c>
      <c r="AB351" s="73">
        <f>SUM(AB352+AB353)</f>
        <v>0</v>
      </c>
    </row>
    <row r="352" spans="1:28" ht="16.5" hidden="1" customHeight="1" x14ac:dyDescent="0.2">
      <c r="A352" s="14" t="s">
        <v>383</v>
      </c>
      <c r="B352" s="20" t="s">
        <v>145</v>
      </c>
      <c r="C352" s="20" t="s">
        <v>145</v>
      </c>
      <c r="D352" s="76">
        <v>22186.799999999999</v>
      </c>
      <c r="E352" s="73">
        <v>19549</v>
      </c>
      <c r="F352" s="74"/>
      <c r="G352" s="75">
        <f t="shared" si="72"/>
        <v>18647.599999999999</v>
      </c>
      <c r="H352" s="74">
        <v>18647.599999999999</v>
      </c>
      <c r="I352" s="74"/>
      <c r="J352" s="75">
        <f t="shared" ref="J352:J359" si="78">SUM(K352+T352)</f>
        <v>21468.799999999999</v>
      </c>
      <c r="K352" s="74">
        <v>21468.799999999999</v>
      </c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5">
        <f t="shared" si="76"/>
        <v>21168.799999999999</v>
      </c>
      <c r="AA352" s="74">
        <v>21168.799999999999</v>
      </c>
      <c r="AB352" s="74"/>
    </row>
    <row r="353" spans="1:28" ht="30.75" hidden="1" customHeight="1" x14ac:dyDescent="0.2">
      <c r="A353" s="14" t="s">
        <v>384</v>
      </c>
      <c r="B353" s="20" t="s">
        <v>145</v>
      </c>
      <c r="C353" s="20" t="s">
        <v>145</v>
      </c>
      <c r="D353" s="76">
        <v>6323.8</v>
      </c>
      <c r="E353" s="73">
        <v>13883.6</v>
      </c>
      <c r="F353" s="74"/>
      <c r="G353" s="75">
        <f t="shared" si="72"/>
        <v>7567.5</v>
      </c>
      <c r="H353" s="74">
        <v>7567.5</v>
      </c>
      <c r="I353" s="74"/>
      <c r="J353" s="75">
        <f t="shared" si="78"/>
        <v>14417.4</v>
      </c>
      <c r="K353" s="74">
        <v>14417.4</v>
      </c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5">
        <f t="shared" si="76"/>
        <v>14017.4</v>
      </c>
      <c r="AA353" s="74">
        <v>14017.4</v>
      </c>
      <c r="AB353" s="74"/>
    </row>
    <row r="354" spans="1:28" ht="51" hidden="1" customHeight="1" x14ac:dyDescent="0.2">
      <c r="A354" s="14" t="s">
        <v>385</v>
      </c>
      <c r="B354" s="20" t="s">
        <v>145</v>
      </c>
      <c r="C354" s="20" t="s">
        <v>145</v>
      </c>
      <c r="D354" s="76">
        <v>4</v>
      </c>
      <c r="E354" s="73">
        <f>SUM('[1]Деп. образ.(мероприятия)'!$Q$27)</f>
        <v>216</v>
      </c>
      <c r="F354" s="74"/>
      <c r="G354" s="75">
        <f t="shared" si="72"/>
        <v>0</v>
      </c>
      <c r="H354" s="74"/>
      <c r="I354" s="74"/>
      <c r="J354" s="75">
        <f t="shared" si="78"/>
        <v>1000</v>
      </c>
      <c r="K354" s="74">
        <v>1000</v>
      </c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5">
        <f t="shared" si="76"/>
        <v>250</v>
      </c>
      <c r="AA354" s="74">
        <v>250</v>
      </c>
      <c r="AB354" s="74"/>
    </row>
    <row r="355" spans="1:28" ht="25.5" hidden="1" x14ac:dyDescent="0.2">
      <c r="A355" s="45" t="s">
        <v>29</v>
      </c>
      <c r="B355" s="20"/>
      <c r="C355" s="20"/>
      <c r="D355" s="100">
        <f t="shared" ref="D355:I355" si="79">D356+D357</f>
        <v>0</v>
      </c>
      <c r="E355" s="100">
        <f t="shared" si="79"/>
        <v>294.60000000000002</v>
      </c>
      <c r="F355" s="100">
        <f t="shared" si="79"/>
        <v>0</v>
      </c>
      <c r="G355" s="75">
        <f t="shared" si="72"/>
        <v>0</v>
      </c>
      <c r="H355" s="100">
        <f t="shared" si="79"/>
        <v>0</v>
      </c>
      <c r="I355" s="100">
        <f t="shared" si="79"/>
        <v>0</v>
      </c>
      <c r="J355" s="82">
        <f t="shared" si="78"/>
        <v>1668.3999999999999</v>
      </c>
      <c r="K355" s="90">
        <f>K356+K357</f>
        <v>1668.3999999999999</v>
      </c>
      <c r="L355" s="90">
        <f t="shared" ref="L355:AB355" si="80">L356+L357</f>
        <v>1109</v>
      </c>
      <c r="M355" s="90">
        <f t="shared" si="80"/>
        <v>10</v>
      </c>
      <c r="N355" s="90">
        <f t="shared" si="80"/>
        <v>0</v>
      </c>
      <c r="O355" s="90">
        <f t="shared" si="80"/>
        <v>500.4</v>
      </c>
      <c r="P355" s="90"/>
      <c r="Q355" s="90"/>
      <c r="R355" s="90">
        <f t="shared" si="80"/>
        <v>49</v>
      </c>
      <c r="S355" s="90"/>
      <c r="T355" s="90">
        <f t="shared" si="80"/>
        <v>0</v>
      </c>
      <c r="U355" s="90"/>
      <c r="V355" s="90"/>
      <c r="W355" s="90"/>
      <c r="X355" s="90"/>
      <c r="Y355" s="90"/>
      <c r="Z355" s="75">
        <f t="shared" si="76"/>
        <v>809</v>
      </c>
      <c r="AA355" s="90">
        <f t="shared" si="80"/>
        <v>809</v>
      </c>
      <c r="AB355" s="90">
        <f t="shared" si="80"/>
        <v>0</v>
      </c>
    </row>
    <row r="356" spans="1:28" ht="22.5" hidden="1" customHeight="1" x14ac:dyDescent="0.2">
      <c r="A356" s="40" t="s">
        <v>33</v>
      </c>
      <c r="B356" s="42" t="s">
        <v>145</v>
      </c>
      <c r="C356" s="42" t="s">
        <v>145</v>
      </c>
      <c r="D356" s="76"/>
      <c r="E356" s="73">
        <v>294.60000000000002</v>
      </c>
      <c r="F356" s="74"/>
      <c r="G356" s="75">
        <f t="shared" si="72"/>
        <v>0</v>
      </c>
      <c r="H356" s="74"/>
      <c r="I356" s="74"/>
      <c r="J356" s="75">
        <f t="shared" si="78"/>
        <v>1007.1999999999999</v>
      </c>
      <c r="K356" s="74">
        <f>L356+M356+O356+R356</f>
        <v>1007.1999999999999</v>
      </c>
      <c r="L356" s="74">
        <v>502.2</v>
      </c>
      <c r="M356" s="74"/>
      <c r="N356" s="74"/>
      <c r="O356" s="74">
        <v>500.4</v>
      </c>
      <c r="P356" s="74"/>
      <c r="Q356" s="74"/>
      <c r="R356" s="74">
        <v>4.5999999999999996</v>
      </c>
      <c r="S356" s="74"/>
      <c r="T356" s="74"/>
      <c r="U356" s="74"/>
      <c r="V356" s="74"/>
      <c r="W356" s="74"/>
      <c r="X356" s="74"/>
      <c r="Y356" s="74"/>
      <c r="Z356" s="75">
        <f t="shared" si="76"/>
        <v>402.2</v>
      </c>
      <c r="AA356" s="74">
        <v>402.2</v>
      </c>
      <c r="AB356" s="74"/>
    </row>
    <row r="357" spans="1:28" ht="25.5" hidden="1" x14ac:dyDescent="0.2">
      <c r="A357" s="14" t="s">
        <v>384</v>
      </c>
      <c r="B357" s="42" t="s">
        <v>145</v>
      </c>
      <c r="C357" s="42" t="s">
        <v>145</v>
      </c>
      <c r="D357" s="76"/>
      <c r="E357" s="73"/>
      <c r="F357" s="74"/>
      <c r="G357" s="75">
        <f t="shared" si="72"/>
        <v>0</v>
      </c>
      <c r="H357" s="74"/>
      <c r="I357" s="74"/>
      <c r="J357" s="75">
        <f t="shared" si="78"/>
        <v>661.19999999999993</v>
      </c>
      <c r="K357" s="74">
        <f>L357+M357+O357+R357</f>
        <v>661.19999999999993</v>
      </c>
      <c r="L357" s="74">
        <v>606.79999999999995</v>
      </c>
      <c r="M357" s="74">
        <v>10</v>
      </c>
      <c r="N357" s="74"/>
      <c r="O357" s="74"/>
      <c r="P357" s="74"/>
      <c r="Q357" s="74"/>
      <c r="R357" s="74">
        <v>44.4</v>
      </c>
      <c r="S357" s="74"/>
      <c r="T357" s="74"/>
      <c r="U357" s="74"/>
      <c r="V357" s="74"/>
      <c r="W357" s="74"/>
      <c r="X357" s="74"/>
      <c r="Y357" s="74"/>
      <c r="Z357" s="75">
        <f t="shared" si="76"/>
        <v>406.8</v>
      </c>
      <c r="AA357" s="74">
        <v>406.8</v>
      </c>
      <c r="AB357" s="74"/>
    </row>
    <row r="358" spans="1:28" ht="25.5" hidden="1" x14ac:dyDescent="0.2">
      <c r="A358" s="40" t="s">
        <v>43</v>
      </c>
      <c r="B358" s="42" t="s">
        <v>145</v>
      </c>
      <c r="C358" s="42" t="s">
        <v>145</v>
      </c>
      <c r="D358" s="76">
        <v>95.4</v>
      </c>
      <c r="E358" s="73"/>
      <c r="F358" s="74"/>
      <c r="G358" s="75">
        <f t="shared" si="72"/>
        <v>0</v>
      </c>
      <c r="H358" s="74"/>
      <c r="I358" s="74"/>
      <c r="J358" s="75">
        <f t="shared" si="78"/>
        <v>0</v>
      </c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5">
        <f t="shared" si="76"/>
        <v>0</v>
      </c>
      <c r="AA358" s="74"/>
      <c r="AB358" s="74"/>
    </row>
    <row r="359" spans="1:28" ht="25.5" hidden="1" x14ac:dyDescent="0.2">
      <c r="A359" s="40" t="s">
        <v>66</v>
      </c>
      <c r="B359" s="42" t="s">
        <v>145</v>
      </c>
      <c r="C359" s="42" t="s">
        <v>145</v>
      </c>
      <c r="D359" s="76"/>
      <c r="E359" s="73"/>
      <c r="F359" s="74"/>
      <c r="G359" s="75">
        <f t="shared" si="72"/>
        <v>7113.1</v>
      </c>
      <c r="H359" s="74"/>
      <c r="I359" s="74">
        <v>7113.1</v>
      </c>
      <c r="J359" s="75">
        <f t="shared" si="78"/>
        <v>7113.1</v>
      </c>
      <c r="K359" s="74"/>
      <c r="L359" s="74"/>
      <c r="M359" s="74"/>
      <c r="N359" s="74"/>
      <c r="O359" s="74">
        <v>2027.6</v>
      </c>
      <c r="P359" s="74"/>
      <c r="Q359" s="74"/>
      <c r="R359" s="74"/>
      <c r="S359" s="74"/>
      <c r="T359" s="74">
        <v>7113.1</v>
      </c>
      <c r="U359" s="74"/>
      <c r="V359" s="74"/>
      <c r="W359" s="74"/>
      <c r="X359" s="74"/>
      <c r="Y359" s="74"/>
      <c r="Z359" s="75">
        <f t="shared" si="76"/>
        <v>7113.1</v>
      </c>
      <c r="AA359" s="74"/>
      <c r="AB359" s="74">
        <v>7113.1</v>
      </c>
    </row>
    <row r="360" spans="1:28" s="130" customFormat="1" ht="16.5" hidden="1" customHeight="1" x14ac:dyDescent="0.2">
      <c r="A360" s="127" t="s">
        <v>245</v>
      </c>
      <c r="B360" s="128" t="s">
        <v>192</v>
      </c>
      <c r="C360" s="128" t="s">
        <v>131</v>
      </c>
      <c r="D360" s="139">
        <f>SUM(D361+D405)</f>
        <v>115168.1</v>
      </c>
      <c r="E360" s="139">
        <f>SUM(E361)</f>
        <v>224175.2</v>
      </c>
      <c r="F360" s="139">
        <f t="shared" ref="F360:T360" si="81">SUM(F361)</f>
        <v>0</v>
      </c>
      <c r="G360" s="139">
        <f t="shared" si="81"/>
        <v>61072.2</v>
      </c>
      <c r="H360" s="139">
        <f t="shared" si="81"/>
        <v>60950.1</v>
      </c>
      <c r="I360" s="139">
        <f t="shared" si="81"/>
        <v>122.1</v>
      </c>
      <c r="J360" s="139">
        <f t="shared" si="81"/>
        <v>73428.299999999988</v>
      </c>
      <c r="K360" s="139">
        <f t="shared" si="81"/>
        <v>92258.7</v>
      </c>
      <c r="L360" s="139"/>
      <c r="M360" s="139"/>
      <c r="N360" s="139"/>
      <c r="O360" s="139"/>
      <c r="P360" s="139"/>
      <c r="Q360" s="139"/>
      <c r="R360" s="139"/>
      <c r="S360" s="139"/>
      <c r="T360" s="139">
        <f t="shared" si="81"/>
        <v>3334.2000000000003</v>
      </c>
      <c r="U360" s="139"/>
      <c r="V360" s="139"/>
      <c r="W360" s="139"/>
      <c r="X360" s="139"/>
      <c r="Y360" s="139"/>
      <c r="Z360" s="75">
        <f t="shared" si="76"/>
        <v>74679.3</v>
      </c>
      <c r="AA360" s="139">
        <f>SUM(AA361)</f>
        <v>71345.100000000006</v>
      </c>
      <c r="AB360" s="139">
        <f>SUM(AB361)</f>
        <v>3334.2000000000003</v>
      </c>
    </row>
    <row r="361" spans="1:28" ht="15" hidden="1" customHeight="1" x14ac:dyDescent="0.2">
      <c r="A361" s="12" t="s">
        <v>246</v>
      </c>
      <c r="B361" s="13" t="s">
        <v>192</v>
      </c>
      <c r="C361" s="13" t="s">
        <v>130</v>
      </c>
      <c r="D361" s="107">
        <f>SUM(D362+D367+D368+D369+D373+D376+D385+D389+D395+D398+D399+D400)</f>
        <v>115029.70000000001</v>
      </c>
      <c r="E361" s="107">
        <f>SUM(E362+E367+E368+E369+E373+E376+E385+E389+E395+E398+E399+E400)</f>
        <v>224175.2</v>
      </c>
      <c r="F361" s="107">
        <f>SUM(F362+F367+F368+F369+F373+F376+F385+F389+F395+F398+F399+F400)</f>
        <v>0</v>
      </c>
      <c r="G361" s="96">
        <f t="shared" si="72"/>
        <v>61072.2</v>
      </c>
      <c r="H361" s="107">
        <f>SUM(H362+H367+H368+H369+H373+H376+H385+H389+H395+H398+H399+H400)</f>
        <v>60950.1</v>
      </c>
      <c r="I361" s="107">
        <f>SUM(I362+I367+I368+I369+I373+I376+I385+I389+I395+I398+I399+I400)</f>
        <v>122.1</v>
      </c>
      <c r="J361" s="79">
        <f>SUM(J362+J367+J368+J369+J373+J376+J385+J389+J395+J398+J399+J400)</f>
        <v>73428.299999999988</v>
      </c>
      <c r="K361" s="107">
        <f t="shared" ref="K361:S361" si="82">SUM(K362+K367+K368+K369+K373+K376+K385+K389+K395+K398+K399+K400+K404)</f>
        <v>92258.7</v>
      </c>
      <c r="L361" s="107">
        <f t="shared" si="82"/>
        <v>1113.0999999999999</v>
      </c>
      <c r="M361" s="107">
        <f t="shared" si="82"/>
        <v>34.200000000000003</v>
      </c>
      <c r="N361" s="107">
        <f t="shared" si="82"/>
        <v>0</v>
      </c>
      <c r="O361" s="107">
        <f t="shared" si="82"/>
        <v>48</v>
      </c>
      <c r="P361" s="107">
        <f t="shared" si="82"/>
        <v>0</v>
      </c>
      <c r="Q361" s="107">
        <f t="shared" si="82"/>
        <v>0</v>
      </c>
      <c r="R361" s="107">
        <f t="shared" si="82"/>
        <v>306</v>
      </c>
      <c r="S361" s="107">
        <f t="shared" si="82"/>
        <v>0</v>
      </c>
      <c r="T361" s="107">
        <f>SUM(T362+T367+T368+T369+T373+T376+T385+T389+T395+T398+T399+T400+T404)</f>
        <v>3334.2000000000003</v>
      </c>
      <c r="U361" s="107"/>
      <c r="V361" s="107"/>
      <c r="W361" s="107"/>
      <c r="X361" s="107"/>
      <c r="Y361" s="107"/>
      <c r="Z361" s="75">
        <f t="shared" si="76"/>
        <v>74679.3</v>
      </c>
      <c r="AA361" s="107">
        <f>SUM(AA362+AA367+AA368+AA369+AA373+AA376+AA385+AA389+AA395+AA398+AA399+AA400+AA404)</f>
        <v>71345.100000000006</v>
      </c>
      <c r="AB361" s="107">
        <f>SUM(AB362+AB367+AB368+AB369+AB373+AB376+AB385+AB389+AB395+AB398+AB399+AB400+AB404)</f>
        <v>3334.2000000000003</v>
      </c>
    </row>
    <row r="362" spans="1:28" ht="29.25" hidden="1" customHeight="1" x14ac:dyDescent="0.2">
      <c r="A362" s="59" t="s">
        <v>111</v>
      </c>
      <c r="B362" s="13" t="s">
        <v>192</v>
      </c>
      <c r="C362" s="13" t="s">
        <v>130</v>
      </c>
      <c r="D362" s="107">
        <f>SUM(D363+D365+D366)</f>
        <v>55351</v>
      </c>
      <c r="E362" s="107">
        <f>SUM(E363+E365+E366)</f>
        <v>62383.200000000004</v>
      </c>
      <c r="F362" s="107">
        <f>SUM(F363+F365+F366)</f>
        <v>0</v>
      </c>
      <c r="G362" s="96">
        <f t="shared" si="72"/>
        <v>60601.5</v>
      </c>
      <c r="H362" s="107">
        <f>SUM(H363+H365+H366)</f>
        <v>60601.5</v>
      </c>
      <c r="I362" s="107">
        <f>SUM(IN363+I365+I366)</f>
        <v>0</v>
      </c>
      <c r="J362" s="79">
        <f>SUM(J363+J365+J366)</f>
        <v>68783.199999999997</v>
      </c>
      <c r="K362" s="107">
        <f>SUM(K363+K365+K366+K364)</f>
        <v>79917.2</v>
      </c>
      <c r="L362" s="107"/>
      <c r="M362" s="107"/>
      <c r="N362" s="107"/>
      <c r="O362" s="107"/>
      <c r="P362" s="107"/>
      <c r="Q362" s="107"/>
      <c r="R362" s="107"/>
      <c r="S362" s="107"/>
      <c r="T362" s="107">
        <f>SUM(T363+T365+T366)</f>
        <v>0</v>
      </c>
      <c r="U362" s="107"/>
      <c r="V362" s="107"/>
      <c r="W362" s="107"/>
      <c r="X362" s="107"/>
      <c r="Y362" s="107"/>
      <c r="Z362" s="75">
        <f t="shared" si="76"/>
        <v>66232</v>
      </c>
      <c r="AA362" s="107">
        <f>SUM(AA363+AA365+AA366)</f>
        <v>66232</v>
      </c>
      <c r="AB362" s="107">
        <f>SUM(AB363+AB365+AB366)</f>
        <v>0</v>
      </c>
    </row>
    <row r="363" spans="1:28" s="118" customFormat="1" ht="17.25" hidden="1" customHeight="1" x14ac:dyDescent="0.2">
      <c r="A363" s="14" t="s">
        <v>386</v>
      </c>
      <c r="B363" s="20" t="s">
        <v>192</v>
      </c>
      <c r="C363" s="20" t="s">
        <v>130</v>
      </c>
      <c r="D363" s="76">
        <v>22018.7</v>
      </c>
      <c r="E363" s="73">
        <v>22034</v>
      </c>
      <c r="F363" s="117"/>
      <c r="G363" s="117">
        <f t="shared" si="72"/>
        <v>21339.5</v>
      </c>
      <c r="H363" s="117">
        <v>21339.5</v>
      </c>
      <c r="I363" s="117"/>
      <c r="J363" s="75">
        <f t="shared" ref="J363:J406" si="83">SUM(K363+T363)</f>
        <v>23386.5</v>
      </c>
      <c r="K363" s="117">
        <v>23386.5</v>
      </c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75">
        <f t="shared" si="76"/>
        <v>22386.5</v>
      </c>
      <c r="AA363" s="117">
        <v>22386.5</v>
      </c>
      <c r="AB363" s="117"/>
    </row>
    <row r="364" spans="1:28" s="118" customFormat="1" ht="17.25" hidden="1" customHeight="1" x14ac:dyDescent="0.2">
      <c r="A364" s="40" t="s">
        <v>302</v>
      </c>
      <c r="B364" s="42" t="s">
        <v>192</v>
      </c>
      <c r="C364" s="42" t="s">
        <v>130</v>
      </c>
      <c r="D364" s="76"/>
      <c r="E364" s="73"/>
      <c r="F364" s="117"/>
      <c r="G364" s="117"/>
      <c r="H364" s="117"/>
      <c r="I364" s="117"/>
      <c r="J364" s="75">
        <f t="shared" si="83"/>
        <v>11134</v>
      </c>
      <c r="K364" s="117">
        <v>11134</v>
      </c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75">
        <f t="shared" si="76"/>
        <v>11134</v>
      </c>
      <c r="AA364" s="117">
        <v>11134</v>
      </c>
      <c r="AB364" s="117"/>
    </row>
    <row r="365" spans="1:28" ht="15" hidden="1" customHeight="1" x14ac:dyDescent="0.2">
      <c r="A365" s="40" t="s">
        <v>112</v>
      </c>
      <c r="B365" s="20" t="s">
        <v>192</v>
      </c>
      <c r="C365" s="20" t="s">
        <v>130</v>
      </c>
      <c r="D365" s="76">
        <v>14672.2</v>
      </c>
      <c r="E365" s="73">
        <v>18375.3</v>
      </c>
      <c r="F365" s="74"/>
      <c r="G365" s="75">
        <f t="shared" ref="G365:G406" si="84">SUM(I365+H365)</f>
        <v>17493.2</v>
      </c>
      <c r="H365" s="74">
        <v>17493.2</v>
      </c>
      <c r="I365" s="74"/>
      <c r="J365" s="75">
        <f t="shared" si="83"/>
        <v>20949.2</v>
      </c>
      <c r="K365" s="74">
        <v>20949.2</v>
      </c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5">
        <f t="shared" si="76"/>
        <v>19398</v>
      </c>
      <c r="AA365" s="74">
        <v>19398</v>
      </c>
      <c r="AB365" s="74"/>
    </row>
    <row r="366" spans="1:28" ht="15" hidden="1" customHeight="1" x14ac:dyDescent="0.2">
      <c r="A366" s="14" t="s">
        <v>387</v>
      </c>
      <c r="B366" s="20" t="s">
        <v>192</v>
      </c>
      <c r="C366" s="20" t="s">
        <v>130</v>
      </c>
      <c r="D366" s="76">
        <v>18660.099999999999</v>
      </c>
      <c r="E366" s="73">
        <v>21973.9</v>
      </c>
      <c r="F366" s="74"/>
      <c r="G366" s="75">
        <f t="shared" si="84"/>
        <v>21768.799999999999</v>
      </c>
      <c r="H366" s="74">
        <v>21768.799999999999</v>
      </c>
      <c r="I366" s="74"/>
      <c r="J366" s="75">
        <f t="shared" si="83"/>
        <v>24447.5</v>
      </c>
      <c r="K366" s="74">
        <v>24447.5</v>
      </c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5">
        <f t="shared" si="76"/>
        <v>24447.5</v>
      </c>
      <c r="AA366" s="74">
        <v>24447.5</v>
      </c>
      <c r="AB366" s="74"/>
    </row>
    <row r="367" spans="1:28" ht="25.5" hidden="1" x14ac:dyDescent="0.2">
      <c r="A367" s="40" t="s">
        <v>65</v>
      </c>
      <c r="B367" s="20" t="s">
        <v>192</v>
      </c>
      <c r="C367" s="20" t="s">
        <v>130</v>
      </c>
      <c r="D367" s="76">
        <v>130.5</v>
      </c>
      <c r="E367" s="73">
        <f>SUM('[2]субсидии книж.фонда'!$P$27)</f>
        <v>122.1</v>
      </c>
      <c r="F367" s="74"/>
      <c r="G367" s="75">
        <f t="shared" si="84"/>
        <v>122.1</v>
      </c>
      <c r="H367" s="74"/>
      <c r="I367" s="74">
        <v>122.1</v>
      </c>
      <c r="J367" s="75">
        <f t="shared" si="83"/>
        <v>129.9</v>
      </c>
      <c r="K367" s="74"/>
      <c r="L367" s="74"/>
      <c r="M367" s="74"/>
      <c r="N367" s="74"/>
      <c r="O367" s="74"/>
      <c r="P367" s="74"/>
      <c r="Q367" s="74"/>
      <c r="R367" s="74"/>
      <c r="S367" s="74"/>
      <c r="T367" s="74">
        <v>129.9</v>
      </c>
      <c r="U367" s="74"/>
      <c r="V367" s="74"/>
      <c r="W367" s="74"/>
      <c r="X367" s="74"/>
      <c r="Y367" s="74"/>
      <c r="Z367" s="75">
        <f t="shared" si="76"/>
        <v>129.9</v>
      </c>
      <c r="AA367" s="74"/>
      <c r="AB367" s="74">
        <v>129.9</v>
      </c>
    </row>
    <row r="368" spans="1:28" ht="38.25" hidden="1" x14ac:dyDescent="0.2">
      <c r="A368" s="14" t="s">
        <v>84</v>
      </c>
      <c r="B368" s="20" t="s">
        <v>192</v>
      </c>
      <c r="C368" s="20" t="s">
        <v>130</v>
      </c>
      <c r="D368" s="76"/>
      <c r="E368" s="73">
        <v>2253.9</v>
      </c>
      <c r="F368" s="73">
        <v>0</v>
      </c>
      <c r="G368" s="75">
        <v>0</v>
      </c>
      <c r="H368" s="73">
        <v>0</v>
      </c>
      <c r="I368" s="73">
        <v>0</v>
      </c>
      <c r="J368" s="101">
        <v>0</v>
      </c>
      <c r="K368" s="73">
        <v>0</v>
      </c>
      <c r="L368" s="73"/>
      <c r="M368" s="73"/>
      <c r="N368" s="73"/>
      <c r="O368" s="73"/>
      <c r="P368" s="73"/>
      <c r="Q368" s="73"/>
      <c r="R368" s="73"/>
      <c r="S368" s="73"/>
      <c r="T368" s="73">
        <v>0</v>
      </c>
      <c r="U368" s="73"/>
      <c r="V368" s="73"/>
      <c r="W368" s="73"/>
      <c r="X368" s="73"/>
      <c r="Y368" s="73"/>
      <c r="Z368" s="75">
        <f t="shared" si="76"/>
        <v>0</v>
      </c>
      <c r="AA368" s="74"/>
      <c r="AB368" s="74"/>
    </row>
    <row r="369" spans="1:28" ht="28.5" hidden="1" customHeight="1" x14ac:dyDescent="0.2">
      <c r="A369" s="14" t="s">
        <v>388</v>
      </c>
      <c r="B369" s="20" t="s">
        <v>192</v>
      </c>
      <c r="C369" s="20" t="s">
        <v>130</v>
      </c>
      <c r="D369" s="76"/>
      <c r="E369" s="73">
        <f>SUM(E370+E371+E372)</f>
        <v>222.39999999999998</v>
      </c>
      <c r="F369" s="73">
        <f>SUM(F370+F371+F372)</f>
        <v>0</v>
      </c>
      <c r="G369" s="75">
        <f t="shared" si="84"/>
        <v>348.6</v>
      </c>
      <c r="H369" s="73">
        <v>348.6</v>
      </c>
      <c r="I369" s="73">
        <f>SUM(I370+I371+I372)</f>
        <v>0</v>
      </c>
      <c r="J369" s="101">
        <f>SUM(J370+J371+J372)</f>
        <v>3013.9</v>
      </c>
      <c r="K369" s="73">
        <f>SUM(K370+K371+K372)</f>
        <v>275</v>
      </c>
      <c r="L369" s="73"/>
      <c r="M369" s="73"/>
      <c r="N369" s="73"/>
      <c r="O369" s="73"/>
      <c r="P369" s="73"/>
      <c r="Q369" s="73"/>
      <c r="R369" s="73"/>
      <c r="S369" s="73"/>
      <c r="T369" s="73">
        <f>SUM(T370+T371+T372)</f>
        <v>2738.9</v>
      </c>
      <c r="U369" s="73"/>
      <c r="V369" s="73"/>
      <c r="W369" s="73"/>
      <c r="X369" s="73"/>
      <c r="Y369" s="73"/>
      <c r="Z369" s="75">
        <f t="shared" si="76"/>
        <v>2738.9</v>
      </c>
      <c r="AA369" s="73">
        <f>SUM(AA370+AA371+AA372)</f>
        <v>0</v>
      </c>
      <c r="AB369" s="73">
        <f>SUM(AB370+AB371+AB372)</f>
        <v>2738.9</v>
      </c>
    </row>
    <row r="370" spans="1:28" ht="14.25" hidden="1" customHeight="1" outlineLevel="1" x14ac:dyDescent="0.2">
      <c r="A370" s="14" t="s">
        <v>197</v>
      </c>
      <c r="B370" s="20" t="s">
        <v>192</v>
      </c>
      <c r="C370" s="20" t="s">
        <v>130</v>
      </c>
      <c r="D370" s="76"/>
      <c r="E370" s="73"/>
      <c r="F370" s="74"/>
      <c r="G370" s="75">
        <f t="shared" si="84"/>
        <v>0</v>
      </c>
      <c r="H370" s="74"/>
      <c r="I370" s="74"/>
      <c r="J370" s="75">
        <f t="shared" si="83"/>
        <v>275</v>
      </c>
      <c r="K370" s="74">
        <v>275</v>
      </c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5">
        <f t="shared" si="76"/>
        <v>0</v>
      </c>
      <c r="AA370" s="74"/>
      <c r="AB370" s="74"/>
    </row>
    <row r="371" spans="1:28" ht="16.5" hidden="1" customHeight="1" outlineLevel="1" x14ac:dyDescent="0.2">
      <c r="A371" s="14" t="s">
        <v>164</v>
      </c>
      <c r="B371" s="20" t="s">
        <v>192</v>
      </c>
      <c r="C371" s="20" t="s">
        <v>130</v>
      </c>
      <c r="D371" s="76"/>
      <c r="E371" s="73">
        <v>73.7</v>
      </c>
      <c r="F371" s="74"/>
      <c r="G371" s="75">
        <f t="shared" si="84"/>
        <v>0</v>
      </c>
      <c r="H371" s="74"/>
      <c r="I371" s="74"/>
      <c r="J371" s="75">
        <f t="shared" si="83"/>
        <v>0</v>
      </c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5">
        <f t="shared" si="76"/>
        <v>0</v>
      </c>
      <c r="AA371" s="74"/>
      <c r="AB371" s="74"/>
    </row>
    <row r="372" spans="1:28" ht="15.75" hidden="1" customHeight="1" outlineLevel="1" x14ac:dyDescent="0.2">
      <c r="A372" s="14" t="s">
        <v>163</v>
      </c>
      <c r="B372" s="20" t="s">
        <v>192</v>
      </c>
      <c r="C372" s="20" t="s">
        <v>130</v>
      </c>
      <c r="D372" s="76"/>
      <c r="E372" s="73">
        <v>148.69999999999999</v>
      </c>
      <c r="F372" s="74"/>
      <c r="G372" s="75">
        <f t="shared" si="84"/>
        <v>0</v>
      </c>
      <c r="H372" s="74"/>
      <c r="I372" s="74"/>
      <c r="J372" s="75">
        <f t="shared" si="83"/>
        <v>2738.9</v>
      </c>
      <c r="K372" s="74"/>
      <c r="L372" s="74"/>
      <c r="M372" s="74"/>
      <c r="N372" s="74"/>
      <c r="O372" s="74"/>
      <c r="P372" s="74"/>
      <c r="Q372" s="74"/>
      <c r="R372" s="74"/>
      <c r="S372" s="74"/>
      <c r="T372" s="74">
        <v>2738.9</v>
      </c>
      <c r="U372" s="74"/>
      <c r="V372" s="74"/>
      <c r="W372" s="74"/>
      <c r="X372" s="74"/>
      <c r="Y372" s="74"/>
      <c r="Z372" s="75">
        <f t="shared" si="76"/>
        <v>2738.9</v>
      </c>
      <c r="AA372" s="74"/>
      <c r="AB372" s="74">
        <v>2738.9</v>
      </c>
    </row>
    <row r="373" spans="1:28" ht="25.5" hidden="1" x14ac:dyDescent="0.2">
      <c r="A373" s="14" t="s">
        <v>389</v>
      </c>
      <c r="B373" s="20" t="s">
        <v>192</v>
      </c>
      <c r="C373" s="20" t="s">
        <v>130</v>
      </c>
      <c r="D373" s="76"/>
      <c r="E373" s="73">
        <f>SUM(E374+E375)</f>
        <v>353</v>
      </c>
      <c r="F373" s="73">
        <f>SUM(F374+F375)</f>
        <v>0</v>
      </c>
      <c r="G373" s="75">
        <f t="shared" si="84"/>
        <v>0</v>
      </c>
      <c r="H373" s="73">
        <f>SUM(H374+H375)</f>
        <v>0</v>
      </c>
      <c r="I373" s="73">
        <f>SUM(I374+I375)</f>
        <v>0</v>
      </c>
      <c r="J373" s="101">
        <f>SUM(J374+J375)</f>
        <v>0</v>
      </c>
      <c r="K373" s="73">
        <f>SUM(K374+K375)</f>
        <v>0</v>
      </c>
      <c r="L373" s="73"/>
      <c r="M373" s="73"/>
      <c r="N373" s="73"/>
      <c r="O373" s="73"/>
      <c r="P373" s="73"/>
      <c r="Q373" s="73"/>
      <c r="R373" s="73"/>
      <c r="S373" s="73"/>
      <c r="T373" s="73">
        <v>275</v>
      </c>
      <c r="U373" s="73"/>
      <c r="V373" s="73"/>
      <c r="W373" s="73"/>
      <c r="X373" s="73"/>
      <c r="Y373" s="73"/>
      <c r="Z373" s="75">
        <f t="shared" si="76"/>
        <v>275</v>
      </c>
      <c r="AA373" s="74"/>
      <c r="AB373" s="74">
        <v>275</v>
      </c>
    </row>
    <row r="374" spans="1:28" ht="15" hidden="1" customHeight="1" outlineLevel="1" x14ac:dyDescent="0.2">
      <c r="A374" s="14" t="s">
        <v>197</v>
      </c>
      <c r="B374" s="20" t="s">
        <v>192</v>
      </c>
      <c r="C374" s="20" t="s">
        <v>130</v>
      </c>
      <c r="D374" s="76"/>
      <c r="E374" s="73"/>
      <c r="F374" s="74"/>
      <c r="G374" s="75">
        <f t="shared" si="84"/>
        <v>0</v>
      </c>
      <c r="H374" s="74"/>
      <c r="I374" s="74"/>
      <c r="J374" s="75">
        <f t="shared" si="83"/>
        <v>0</v>
      </c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5">
        <f t="shared" si="76"/>
        <v>0</v>
      </c>
      <c r="AA374" s="74"/>
      <c r="AB374" s="74"/>
    </row>
    <row r="375" spans="1:28" ht="15.75" hidden="1" customHeight="1" outlineLevel="1" x14ac:dyDescent="0.2">
      <c r="A375" s="14" t="s">
        <v>164</v>
      </c>
      <c r="B375" s="20" t="s">
        <v>192</v>
      </c>
      <c r="C375" s="20" t="s">
        <v>130</v>
      </c>
      <c r="D375" s="76"/>
      <c r="E375" s="73">
        <v>353</v>
      </c>
      <c r="F375" s="74"/>
      <c r="G375" s="75">
        <f t="shared" si="84"/>
        <v>0</v>
      </c>
      <c r="H375" s="74"/>
      <c r="I375" s="74"/>
      <c r="J375" s="75">
        <f t="shared" si="83"/>
        <v>0</v>
      </c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5">
        <f t="shared" si="76"/>
        <v>0</v>
      </c>
      <c r="AA375" s="74"/>
      <c r="AB375" s="74"/>
    </row>
    <row r="376" spans="1:28" ht="39.75" hidden="1" customHeight="1" collapsed="1" x14ac:dyDescent="0.2">
      <c r="A376" s="14" t="s">
        <v>390</v>
      </c>
      <c r="B376" s="20" t="s">
        <v>192</v>
      </c>
      <c r="C376" s="20" t="s">
        <v>130</v>
      </c>
      <c r="D376" s="73">
        <v>9338.9</v>
      </c>
      <c r="E376" s="73">
        <f>SUM(E377+E378+E379+E380+E381+E382+E383+E384)</f>
        <v>2278.4</v>
      </c>
      <c r="F376" s="73">
        <f>SUM(F377+F379+F380+F381+F382+F384)</f>
        <v>0</v>
      </c>
      <c r="G376" s="75">
        <f t="shared" si="84"/>
        <v>0</v>
      </c>
      <c r="H376" s="73">
        <f>SUM(H377+H379+H380+H381+H382+H384)</f>
        <v>0</v>
      </c>
      <c r="I376" s="73">
        <f>SUM(I377+I379+I380+I381+I382+I384)</f>
        <v>0</v>
      </c>
      <c r="J376" s="101">
        <f>SUM(J377+J379+J380+J381+J382+J384)</f>
        <v>0</v>
      </c>
      <c r="K376" s="73">
        <v>10565.2</v>
      </c>
      <c r="L376" s="73"/>
      <c r="M376" s="73"/>
      <c r="N376" s="73"/>
      <c r="O376" s="73"/>
      <c r="P376" s="73"/>
      <c r="Q376" s="73"/>
      <c r="R376" s="73"/>
      <c r="S376" s="73"/>
      <c r="T376" s="73">
        <f>SUM(T377+T379+T380+T381+T382+T384)</f>
        <v>0</v>
      </c>
      <c r="U376" s="73"/>
      <c r="V376" s="73"/>
      <c r="W376" s="73"/>
      <c r="X376" s="73"/>
      <c r="Y376" s="73"/>
      <c r="Z376" s="75">
        <f t="shared" si="76"/>
        <v>4000</v>
      </c>
      <c r="AA376" s="74">
        <v>4000</v>
      </c>
      <c r="AB376" s="74"/>
    </row>
    <row r="377" spans="1:28" hidden="1" outlineLevel="1" x14ac:dyDescent="0.2">
      <c r="A377" s="14" t="s">
        <v>157</v>
      </c>
      <c r="B377" s="20" t="s">
        <v>192</v>
      </c>
      <c r="C377" s="20" t="s">
        <v>130</v>
      </c>
      <c r="D377" s="76"/>
      <c r="E377" s="73">
        <v>950</v>
      </c>
      <c r="F377" s="74"/>
      <c r="G377" s="75">
        <f t="shared" si="84"/>
        <v>0</v>
      </c>
      <c r="H377" s="74"/>
      <c r="I377" s="74"/>
      <c r="J377" s="75">
        <f t="shared" si="83"/>
        <v>0</v>
      </c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5">
        <f t="shared" si="76"/>
        <v>0</v>
      </c>
      <c r="AA377" s="74"/>
      <c r="AB377" s="74"/>
    </row>
    <row r="378" spans="1:28" hidden="1" outlineLevel="1" x14ac:dyDescent="0.2">
      <c r="A378" s="14" t="s">
        <v>162</v>
      </c>
      <c r="B378" s="20" t="s">
        <v>192</v>
      </c>
      <c r="C378" s="20" t="s">
        <v>130</v>
      </c>
      <c r="D378" s="76"/>
      <c r="E378" s="73">
        <v>66</v>
      </c>
      <c r="F378" s="74"/>
      <c r="G378" s="75">
        <f t="shared" si="84"/>
        <v>0</v>
      </c>
      <c r="H378" s="74"/>
      <c r="I378" s="74"/>
      <c r="J378" s="75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5">
        <f t="shared" si="76"/>
        <v>0</v>
      </c>
      <c r="AA378" s="74"/>
      <c r="AB378" s="74"/>
    </row>
    <row r="379" spans="1:28" hidden="1" outlineLevel="1" x14ac:dyDescent="0.2">
      <c r="A379" s="14" t="s">
        <v>247</v>
      </c>
      <c r="B379" s="20" t="s">
        <v>192</v>
      </c>
      <c r="C379" s="20" t="s">
        <v>130</v>
      </c>
      <c r="D379" s="76"/>
      <c r="E379" s="73">
        <v>20</v>
      </c>
      <c r="F379" s="74"/>
      <c r="G379" s="75">
        <f t="shared" si="84"/>
        <v>0</v>
      </c>
      <c r="H379" s="74"/>
      <c r="I379" s="74"/>
      <c r="J379" s="75">
        <f t="shared" si="83"/>
        <v>0</v>
      </c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5">
        <f t="shared" si="76"/>
        <v>0</v>
      </c>
      <c r="AA379" s="74"/>
      <c r="AB379" s="74"/>
    </row>
    <row r="380" spans="1:28" hidden="1" outlineLevel="1" x14ac:dyDescent="0.2">
      <c r="A380" s="14" t="s">
        <v>188</v>
      </c>
      <c r="B380" s="20" t="s">
        <v>192</v>
      </c>
      <c r="C380" s="20" t="s">
        <v>130</v>
      </c>
      <c r="D380" s="76"/>
      <c r="E380" s="73">
        <v>49.8</v>
      </c>
      <c r="F380" s="74"/>
      <c r="G380" s="75">
        <f t="shared" si="84"/>
        <v>0</v>
      </c>
      <c r="H380" s="74"/>
      <c r="I380" s="74"/>
      <c r="J380" s="75">
        <f t="shared" si="83"/>
        <v>0</v>
      </c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5">
        <f t="shared" si="76"/>
        <v>0</v>
      </c>
      <c r="AA380" s="74"/>
      <c r="AB380" s="74"/>
    </row>
    <row r="381" spans="1:28" hidden="1" outlineLevel="1" x14ac:dyDescent="0.2">
      <c r="A381" s="14" t="s">
        <v>160</v>
      </c>
      <c r="B381" s="20" t="s">
        <v>192</v>
      </c>
      <c r="C381" s="20" t="s">
        <v>130</v>
      </c>
      <c r="D381" s="76"/>
      <c r="E381" s="73">
        <v>1108</v>
      </c>
      <c r="F381" s="74"/>
      <c r="G381" s="75">
        <f t="shared" si="84"/>
        <v>0</v>
      </c>
      <c r="H381" s="74"/>
      <c r="I381" s="74"/>
      <c r="J381" s="75">
        <f t="shared" si="83"/>
        <v>0</v>
      </c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5">
        <f t="shared" si="76"/>
        <v>0</v>
      </c>
      <c r="AA381" s="74"/>
      <c r="AB381" s="74"/>
    </row>
    <row r="382" spans="1:28" hidden="1" outlineLevel="1" x14ac:dyDescent="0.2">
      <c r="A382" s="14" t="s">
        <v>164</v>
      </c>
      <c r="B382" s="20" t="s">
        <v>192</v>
      </c>
      <c r="C382" s="20" t="s">
        <v>130</v>
      </c>
      <c r="D382" s="76"/>
      <c r="E382" s="73">
        <v>51.7</v>
      </c>
      <c r="F382" s="74"/>
      <c r="G382" s="75">
        <f t="shared" si="84"/>
        <v>0</v>
      </c>
      <c r="H382" s="74"/>
      <c r="I382" s="74"/>
      <c r="J382" s="75">
        <f t="shared" si="83"/>
        <v>0</v>
      </c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5">
        <f t="shared" si="76"/>
        <v>0</v>
      </c>
      <c r="AA382" s="74"/>
      <c r="AB382" s="74"/>
    </row>
    <row r="383" spans="1:28" hidden="1" outlineLevel="1" x14ac:dyDescent="0.2">
      <c r="A383" s="14" t="s">
        <v>189</v>
      </c>
      <c r="B383" s="20" t="s">
        <v>192</v>
      </c>
      <c r="C383" s="20" t="s">
        <v>130</v>
      </c>
      <c r="D383" s="76"/>
      <c r="E383" s="73">
        <v>23</v>
      </c>
      <c r="F383" s="74"/>
      <c r="G383" s="75">
        <f t="shared" si="84"/>
        <v>0</v>
      </c>
      <c r="H383" s="74"/>
      <c r="I383" s="74"/>
      <c r="J383" s="75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5">
        <f t="shared" si="76"/>
        <v>0</v>
      </c>
      <c r="AA383" s="74"/>
      <c r="AB383" s="74"/>
    </row>
    <row r="384" spans="1:28" hidden="1" outlineLevel="1" x14ac:dyDescent="0.2">
      <c r="A384" s="14" t="s">
        <v>103</v>
      </c>
      <c r="B384" s="20" t="s">
        <v>192</v>
      </c>
      <c r="C384" s="20" t="s">
        <v>130</v>
      </c>
      <c r="D384" s="76"/>
      <c r="E384" s="73">
        <v>9.9</v>
      </c>
      <c r="F384" s="74"/>
      <c r="G384" s="75">
        <f t="shared" si="84"/>
        <v>0</v>
      </c>
      <c r="H384" s="74"/>
      <c r="I384" s="74"/>
      <c r="J384" s="75">
        <f t="shared" si="83"/>
        <v>0</v>
      </c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5">
        <f t="shared" si="76"/>
        <v>0</v>
      </c>
      <c r="AA384" s="74"/>
      <c r="AB384" s="74"/>
    </row>
    <row r="385" spans="1:28" ht="38.25" hidden="1" collapsed="1" x14ac:dyDescent="0.2">
      <c r="A385" s="14" t="s">
        <v>392</v>
      </c>
      <c r="B385" s="20" t="s">
        <v>192</v>
      </c>
      <c r="C385" s="20" t="s">
        <v>130</v>
      </c>
      <c r="D385" s="76"/>
      <c r="E385" s="73">
        <f>SUM(E386+E387+E388)</f>
        <v>393</v>
      </c>
      <c r="F385" s="73">
        <f>SUM(F386+F387+F388)</f>
        <v>0</v>
      </c>
      <c r="G385" s="75">
        <f t="shared" si="84"/>
        <v>0</v>
      </c>
      <c r="H385" s="73">
        <f>SUM(H386+H387+H388)</f>
        <v>0</v>
      </c>
      <c r="I385" s="73">
        <f>SUM(I386+I387+I388)</f>
        <v>0</v>
      </c>
      <c r="J385" s="101">
        <f>SUM(J386+J387+J388)</f>
        <v>0</v>
      </c>
      <c r="K385" s="73">
        <f>SUM(K386+K387+K388)</f>
        <v>0</v>
      </c>
      <c r="L385" s="73"/>
      <c r="M385" s="73"/>
      <c r="N385" s="73"/>
      <c r="O385" s="73"/>
      <c r="P385" s="73"/>
      <c r="Q385" s="73"/>
      <c r="R385" s="73"/>
      <c r="S385" s="73"/>
      <c r="T385" s="73">
        <f>SUM(T386+T387+T388)</f>
        <v>0</v>
      </c>
      <c r="U385" s="73"/>
      <c r="V385" s="73"/>
      <c r="W385" s="73"/>
      <c r="X385" s="73"/>
      <c r="Y385" s="73"/>
      <c r="Z385" s="75">
        <f t="shared" si="76"/>
        <v>0</v>
      </c>
      <c r="AA385" s="74"/>
      <c r="AB385" s="74"/>
    </row>
    <row r="386" spans="1:28" hidden="1" outlineLevel="1" x14ac:dyDescent="0.2">
      <c r="A386" s="14" t="s">
        <v>197</v>
      </c>
      <c r="B386" s="20" t="s">
        <v>192</v>
      </c>
      <c r="C386" s="20" t="s">
        <v>130</v>
      </c>
      <c r="D386" s="76"/>
      <c r="E386" s="73"/>
      <c r="F386" s="74"/>
      <c r="G386" s="75">
        <f t="shared" si="84"/>
        <v>0</v>
      </c>
      <c r="H386" s="74"/>
      <c r="I386" s="74"/>
      <c r="J386" s="75">
        <f t="shared" si="83"/>
        <v>0</v>
      </c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5">
        <f t="shared" si="76"/>
        <v>0</v>
      </c>
      <c r="AA386" s="74"/>
      <c r="AB386" s="74"/>
    </row>
    <row r="387" spans="1:28" hidden="1" outlineLevel="1" x14ac:dyDescent="0.2">
      <c r="A387" s="14" t="s">
        <v>189</v>
      </c>
      <c r="B387" s="20" t="s">
        <v>192</v>
      </c>
      <c r="C387" s="20" t="s">
        <v>130</v>
      </c>
      <c r="D387" s="76"/>
      <c r="E387" s="73">
        <v>300</v>
      </c>
      <c r="F387" s="74"/>
      <c r="G387" s="75">
        <f t="shared" si="84"/>
        <v>0</v>
      </c>
      <c r="H387" s="74"/>
      <c r="I387" s="74"/>
      <c r="J387" s="75">
        <f t="shared" si="83"/>
        <v>0</v>
      </c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5">
        <f t="shared" si="76"/>
        <v>0</v>
      </c>
      <c r="AA387" s="74"/>
      <c r="AB387" s="74"/>
    </row>
    <row r="388" spans="1:28" hidden="1" outlineLevel="1" x14ac:dyDescent="0.2">
      <c r="A388" s="14" t="s">
        <v>164</v>
      </c>
      <c r="B388" s="20" t="s">
        <v>192</v>
      </c>
      <c r="C388" s="20" t="s">
        <v>130</v>
      </c>
      <c r="D388" s="76"/>
      <c r="E388" s="73">
        <v>93</v>
      </c>
      <c r="F388" s="74"/>
      <c r="G388" s="75">
        <f t="shared" si="84"/>
        <v>0</v>
      </c>
      <c r="H388" s="74"/>
      <c r="I388" s="74"/>
      <c r="J388" s="75">
        <f t="shared" si="83"/>
        <v>0</v>
      </c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5">
        <f t="shared" si="76"/>
        <v>0</v>
      </c>
      <c r="AA388" s="74"/>
      <c r="AB388" s="74"/>
    </row>
    <row r="389" spans="1:28" ht="38.25" hidden="1" collapsed="1" x14ac:dyDescent="0.2">
      <c r="A389" s="14" t="s">
        <v>393</v>
      </c>
      <c r="B389" s="20" t="s">
        <v>192</v>
      </c>
      <c r="C389" s="20" t="s">
        <v>130</v>
      </c>
      <c r="D389" s="76"/>
      <c r="E389" s="73">
        <f>SUM(E390+E391+E392+E393+E394)</f>
        <v>943.1</v>
      </c>
      <c r="F389" s="73">
        <f>SUM(F390+F391+F392+F393+F394)</f>
        <v>0</v>
      </c>
      <c r="G389" s="75">
        <f t="shared" si="84"/>
        <v>0</v>
      </c>
      <c r="H389" s="73">
        <f>SUM(H390+H391+H392+H393+H394)</f>
        <v>0</v>
      </c>
      <c r="I389" s="73">
        <f>SUM(I390+I391+I392+I393+I394)</f>
        <v>0</v>
      </c>
      <c r="J389" s="101">
        <f>SUM(J390+J391+J392+J393+J394)</f>
        <v>0</v>
      </c>
      <c r="K389" s="73">
        <f>SUM(K390+K391+K392+K393+K394)</f>
        <v>0</v>
      </c>
      <c r="L389" s="73"/>
      <c r="M389" s="73"/>
      <c r="N389" s="73"/>
      <c r="O389" s="73"/>
      <c r="P389" s="73"/>
      <c r="Q389" s="73"/>
      <c r="R389" s="73"/>
      <c r="S389" s="73"/>
      <c r="T389" s="73">
        <f>SUM(T390+T391+T392+T393+T394)</f>
        <v>0</v>
      </c>
      <c r="U389" s="73"/>
      <c r="V389" s="73"/>
      <c r="W389" s="73"/>
      <c r="X389" s="73"/>
      <c r="Y389" s="73"/>
      <c r="Z389" s="75">
        <f t="shared" si="76"/>
        <v>0</v>
      </c>
      <c r="AA389" s="74"/>
      <c r="AB389" s="74"/>
    </row>
    <row r="390" spans="1:28" hidden="1" outlineLevel="1" x14ac:dyDescent="0.2">
      <c r="A390" s="14" t="s">
        <v>247</v>
      </c>
      <c r="B390" s="20" t="s">
        <v>192</v>
      </c>
      <c r="C390" s="20" t="s">
        <v>130</v>
      </c>
      <c r="D390" s="76"/>
      <c r="E390" s="73">
        <v>356.7</v>
      </c>
      <c r="F390" s="74"/>
      <c r="G390" s="75">
        <f t="shared" si="84"/>
        <v>0</v>
      </c>
      <c r="H390" s="74"/>
      <c r="I390" s="74"/>
      <c r="J390" s="75">
        <f t="shared" si="83"/>
        <v>0</v>
      </c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5">
        <f t="shared" si="76"/>
        <v>0</v>
      </c>
      <c r="AA390" s="74"/>
      <c r="AB390" s="74"/>
    </row>
    <row r="391" spans="1:28" hidden="1" outlineLevel="1" x14ac:dyDescent="0.2">
      <c r="A391" s="14" t="s">
        <v>188</v>
      </c>
      <c r="B391" s="20" t="s">
        <v>192</v>
      </c>
      <c r="C391" s="20" t="s">
        <v>130</v>
      </c>
      <c r="D391" s="76"/>
      <c r="E391" s="73">
        <v>120</v>
      </c>
      <c r="F391" s="74"/>
      <c r="G391" s="75">
        <f t="shared" si="84"/>
        <v>0</v>
      </c>
      <c r="H391" s="74"/>
      <c r="I391" s="74"/>
      <c r="J391" s="75">
        <f t="shared" si="83"/>
        <v>0</v>
      </c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5">
        <f t="shared" si="76"/>
        <v>0</v>
      </c>
      <c r="AA391" s="74"/>
      <c r="AB391" s="74"/>
    </row>
    <row r="392" spans="1:28" hidden="1" outlineLevel="1" x14ac:dyDescent="0.2">
      <c r="A392" s="14" t="s">
        <v>160</v>
      </c>
      <c r="B392" s="20" t="s">
        <v>192</v>
      </c>
      <c r="C392" s="20" t="s">
        <v>130</v>
      </c>
      <c r="D392" s="76"/>
      <c r="E392" s="73">
        <v>222.4</v>
      </c>
      <c r="F392" s="74"/>
      <c r="G392" s="75">
        <f t="shared" si="84"/>
        <v>0</v>
      </c>
      <c r="H392" s="74"/>
      <c r="I392" s="74"/>
      <c r="J392" s="75">
        <f t="shared" si="83"/>
        <v>0</v>
      </c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5">
        <f t="shared" si="76"/>
        <v>0</v>
      </c>
      <c r="AA392" s="74"/>
      <c r="AB392" s="74"/>
    </row>
    <row r="393" spans="1:28" hidden="1" outlineLevel="1" x14ac:dyDescent="0.2">
      <c r="A393" s="14" t="s">
        <v>164</v>
      </c>
      <c r="B393" s="20" t="s">
        <v>192</v>
      </c>
      <c r="C393" s="20" t="s">
        <v>130</v>
      </c>
      <c r="D393" s="76"/>
      <c r="E393" s="73">
        <v>144</v>
      </c>
      <c r="F393" s="74"/>
      <c r="G393" s="75">
        <f t="shared" si="84"/>
        <v>0</v>
      </c>
      <c r="H393" s="74"/>
      <c r="I393" s="74"/>
      <c r="J393" s="75">
        <f t="shared" si="83"/>
        <v>0</v>
      </c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5">
        <f t="shared" si="76"/>
        <v>0</v>
      </c>
      <c r="AA393" s="74"/>
      <c r="AB393" s="74"/>
    </row>
    <row r="394" spans="1:28" hidden="1" outlineLevel="1" x14ac:dyDescent="0.2">
      <c r="A394" s="14" t="s">
        <v>189</v>
      </c>
      <c r="B394" s="20" t="s">
        <v>192</v>
      </c>
      <c r="C394" s="20" t="s">
        <v>130</v>
      </c>
      <c r="D394" s="76"/>
      <c r="E394" s="73">
        <v>100</v>
      </c>
      <c r="F394" s="74"/>
      <c r="G394" s="75">
        <f t="shared" si="84"/>
        <v>0</v>
      </c>
      <c r="H394" s="74"/>
      <c r="I394" s="74"/>
      <c r="J394" s="75">
        <f t="shared" si="83"/>
        <v>0</v>
      </c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5">
        <f t="shared" ref="Z394:Z457" si="85">SUM(AA394:AB394)</f>
        <v>0</v>
      </c>
      <c r="AA394" s="74"/>
      <c r="AB394" s="74"/>
    </row>
    <row r="395" spans="1:28" ht="25.5" hidden="1" collapsed="1" x14ac:dyDescent="0.2">
      <c r="A395" s="14" t="s">
        <v>394</v>
      </c>
      <c r="B395" s="20" t="s">
        <v>192</v>
      </c>
      <c r="C395" s="20" t="s">
        <v>130</v>
      </c>
      <c r="D395" s="76"/>
      <c r="E395" s="73">
        <f>SUM(E396+E397)</f>
        <v>439.3</v>
      </c>
      <c r="F395" s="73">
        <f>SUM(F397)</f>
        <v>0</v>
      </c>
      <c r="G395" s="75">
        <f t="shared" si="84"/>
        <v>0</v>
      </c>
      <c r="H395" s="73">
        <f>SUM(H397)</f>
        <v>0</v>
      </c>
      <c r="I395" s="73">
        <f>SUM(I397)</f>
        <v>0</v>
      </c>
      <c r="J395" s="101">
        <f>SUM(J397)</f>
        <v>0</v>
      </c>
      <c r="K395" s="73">
        <f>SUM(K397)</f>
        <v>0</v>
      </c>
      <c r="L395" s="73"/>
      <c r="M395" s="73"/>
      <c r="N395" s="73"/>
      <c r="O395" s="73"/>
      <c r="P395" s="73"/>
      <c r="Q395" s="73"/>
      <c r="R395" s="73"/>
      <c r="S395" s="73"/>
      <c r="T395" s="73">
        <f>SUM(T397)</f>
        <v>0</v>
      </c>
      <c r="U395" s="73"/>
      <c r="V395" s="73"/>
      <c r="W395" s="73"/>
      <c r="X395" s="73"/>
      <c r="Y395" s="73"/>
      <c r="Z395" s="75">
        <f t="shared" si="85"/>
        <v>0</v>
      </c>
      <c r="AA395" s="74"/>
      <c r="AB395" s="74"/>
    </row>
    <row r="396" spans="1:28" hidden="1" outlineLevel="1" x14ac:dyDescent="0.2">
      <c r="A396" s="14" t="s">
        <v>157</v>
      </c>
      <c r="B396" s="20" t="s">
        <v>192</v>
      </c>
      <c r="C396" s="20" t="s">
        <v>130</v>
      </c>
      <c r="D396" s="76"/>
      <c r="E396" s="73">
        <v>139.30000000000001</v>
      </c>
      <c r="F396" s="73"/>
      <c r="G396" s="75"/>
      <c r="H396" s="73"/>
      <c r="I396" s="73"/>
      <c r="J396" s="101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5">
        <f t="shared" si="85"/>
        <v>0</v>
      </c>
      <c r="AA396" s="74"/>
      <c r="AB396" s="74"/>
    </row>
    <row r="397" spans="1:28" hidden="1" outlineLevel="1" x14ac:dyDescent="0.2">
      <c r="A397" s="14" t="s">
        <v>160</v>
      </c>
      <c r="B397" s="20" t="s">
        <v>192</v>
      </c>
      <c r="C397" s="20" t="s">
        <v>130</v>
      </c>
      <c r="D397" s="76"/>
      <c r="E397" s="73">
        <v>300</v>
      </c>
      <c r="F397" s="74"/>
      <c r="G397" s="75">
        <f t="shared" si="84"/>
        <v>0</v>
      </c>
      <c r="H397" s="74"/>
      <c r="I397" s="74"/>
      <c r="J397" s="75">
        <f t="shared" si="83"/>
        <v>0</v>
      </c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5">
        <f t="shared" si="85"/>
        <v>0</v>
      </c>
      <c r="AA397" s="74"/>
      <c r="AB397" s="74"/>
    </row>
    <row r="398" spans="1:28" ht="38.25" hidden="1" collapsed="1" x14ac:dyDescent="0.2">
      <c r="A398" s="14" t="s">
        <v>395</v>
      </c>
      <c r="B398" s="20" t="s">
        <v>192</v>
      </c>
      <c r="C398" s="20" t="s">
        <v>130</v>
      </c>
      <c r="D398" s="76">
        <v>50209.3</v>
      </c>
      <c r="E398" s="73">
        <v>63032.800000000003</v>
      </c>
      <c r="F398" s="74"/>
      <c r="G398" s="75">
        <f t="shared" si="84"/>
        <v>0</v>
      </c>
      <c r="H398" s="74"/>
      <c r="I398" s="74"/>
      <c r="J398" s="75">
        <f t="shared" si="83"/>
        <v>0</v>
      </c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5">
        <f t="shared" si="85"/>
        <v>0</v>
      </c>
      <c r="AA398" s="74"/>
      <c r="AB398" s="74"/>
    </row>
    <row r="399" spans="1:28" ht="38.25" hidden="1" x14ac:dyDescent="0.2">
      <c r="A399" s="14" t="s">
        <v>396</v>
      </c>
      <c r="B399" s="20" t="s">
        <v>192</v>
      </c>
      <c r="C399" s="20" t="s">
        <v>130</v>
      </c>
      <c r="D399" s="76"/>
      <c r="E399" s="76">
        <v>91073.7</v>
      </c>
      <c r="F399" s="74"/>
      <c r="G399" s="75">
        <f t="shared" si="84"/>
        <v>0</v>
      </c>
      <c r="H399" s="74"/>
      <c r="I399" s="74"/>
      <c r="J399" s="75">
        <f t="shared" si="83"/>
        <v>0</v>
      </c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5">
        <f t="shared" si="85"/>
        <v>0</v>
      </c>
      <c r="AA399" s="74"/>
      <c r="AB399" s="74"/>
    </row>
    <row r="400" spans="1:28" s="48" customFormat="1" hidden="1" x14ac:dyDescent="0.2">
      <c r="A400" s="45" t="s">
        <v>30</v>
      </c>
      <c r="B400" s="46"/>
      <c r="C400" s="46"/>
      <c r="D400" s="100">
        <f>D401+D402+D403</f>
        <v>0</v>
      </c>
      <c r="E400" s="100">
        <v>680.3</v>
      </c>
      <c r="F400" s="100">
        <f t="shared" ref="F400:AB400" si="86">F401+F402+F403</f>
        <v>0</v>
      </c>
      <c r="G400" s="75">
        <f t="shared" si="84"/>
        <v>0</v>
      </c>
      <c r="H400" s="100">
        <f t="shared" si="86"/>
        <v>0</v>
      </c>
      <c r="I400" s="100">
        <f t="shared" si="86"/>
        <v>0</v>
      </c>
      <c r="J400" s="75">
        <f t="shared" si="83"/>
        <v>1501.3</v>
      </c>
      <c r="K400" s="100">
        <f t="shared" si="86"/>
        <v>1501.3</v>
      </c>
      <c r="L400" s="100">
        <f t="shared" si="86"/>
        <v>1113.0999999999999</v>
      </c>
      <c r="M400" s="100">
        <f t="shared" si="86"/>
        <v>34.200000000000003</v>
      </c>
      <c r="N400" s="100">
        <f t="shared" si="86"/>
        <v>0</v>
      </c>
      <c r="O400" s="100">
        <f t="shared" si="86"/>
        <v>48</v>
      </c>
      <c r="P400" s="100"/>
      <c r="Q400" s="100"/>
      <c r="R400" s="100">
        <f t="shared" si="86"/>
        <v>306</v>
      </c>
      <c r="S400" s="100">
        <f t="shared" si="86"/>
        <v>0</v>
      </c>
      <c r="T400" s="100">
        <f t="shared" si="86"/>
        <v>0</v>
      </c>
      <c r="U400" s="100"/>
      <c r="V400" s="100"/>
      <c r="W400" s="100"/>
      <c r="X400" s="100"/>
      <c r="Y400" s="100"/>
      <c r="Z400" s="75">
        <f t="shared" si="85"/>
        <v>1113.0999999999999</v>
      </c>
      <c r="AA400" s="100">
        <f t="shared" si="86"/>
        <v>1113.0999999999999</v>
      </c>
      <c r="AB400" s="100">
        <f t="shared" si="86"/>
        <v>0</v>
      </c>
    </row>
    <row r="401" spans="1:28" hidden="1" x14ac:dyDescent="0.2">
      <c r="A401" s="40" t="s">
        <v>35</v>
      </c>
      <c r="B401" s="42" t="s">
        <v>192</v>
      </c>
      <c r="C401" s="42" t="s">
        <v>130</v>
      </c>
      <c r="D401" s="76"/>
      <c r="E401" s="76"/>
      <c r="F401" s="74"/>
      <c r="G401" s="75">
        <f t="shared" si="84"/>
        <v>0</v>
      </c>
      <c r="H401" s="74"/>
      <c r="I401" s="74"/>
      <c r="J401" s="75">
        <f t="shared" si="83"/>
        <v>310</v>
      </c>
      <c r="K401" s="74">
        <f>L401+M401+N401+O401+R401+S401</f>
        <v>310</v>
      </c>
      <c r="L401" s="74">
        <v>310</v>
      </c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5">
        <f t="shared" si="85"/>
        <v>310</v>
      </c>
      <c r="AA401" s="74">
        <v>310</v>
      </c>
      <c r="AB401" s="74"/>
    </row>
    <row r="402" spans="1:28" hidden="1" x14ac:dyDescent="0.2">
      <c r="A402" s="14" t="s">
        <v>164</v>
      </c>
      <c r="B402" s="42" t="s">
        <v>192</v>
      </c>
      <c r="C402" s="42" t="s">
        <v>130</v>
      </c>
      <c r="D402" s="76"/>
      <c r="E402" s="76"/>
      <c r="F402" s="74"/>
      <c r="G402" s="75">
        <f t="shared" si="84"/>
        <v>0</v>
      </c>
      <c r="H402" s="74"/>
      <c r="I402" s="74"/>
      <c r="J402" s="75">
        <f t="shared" si="83"/>
        <v>421.3</v>
      </c>
      <c r="K402" s="74">
        <f>L402+M402+N402+O402+R402+S402</f>
        <v>421.3</v>
      </c>
      <c r="L402" s="74">
        <v>400.1</v>
      </c>
      <c r="M402" s="74">
        <v>21.2</v>
      </c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5">
        <f t="shared" si="85"/>
        <v>400.1</v>
      </c>
      <c r="AA402" s="74">
        <v>400.1</v>
      </c>
      <c r="AB402" s="74"/>
    </row>
    <row r="403" spans="1:28" hidden="1" x14ac:dyDescent="0.2">
      <c r="A403" s="14" t="s">
        <v>189</v>
      </c>
      <c r="B403" s="42" t="s">
        <v>192</v>
      </c>
      <c r="C403" s="42" t="s">
        <v>130</v>
      </c>
      <c r="D403" s="76"/>
      <c r="E403" s="76"/>
      <c r="F403" s="74"/>
      <c r="G403" s="75">
        <f t="shared" si="84"/>
        <v>0</v>
      </c>
      <c r="H403" s="74"/>
      <c r="I403" s="74"/>
      <c r="J403" s="75">
        <f t="shared" si="83"/>
        <v>770</v>
      </c>
      <c r="K403" s="74">
        <f>L403+M403+N403+O403+R403+S403</f>
        <v>770</v>
      </c>
      <c r="L403" s="74">
        <v>403</v>
      </c>
      <c r="M403" s="74">
        <v>13</v>
      </c>
      <c r="N403" s="74"/>
      <c r="O403" s="74">
        <v>48</v>
      </c>
      <c r="P403" s="74"/>
      <c r="Q403" s="74"/>
      <c r="R403" s="74">
        <v>306</v>
      </c>
      <c r="S403" s="74"/>
      <c r="T403" s="74"/>
      <c r="U403" s="74"/>
      <c r="V403" s="74"/>
      <c r="W403" s="74"/>
      <c r="X403" s="74"/>
      <c r="Y403" s="74"/>
      <c r="Z403" s="75">
        <f t="shared" si="85"/>
        <v>403</v>
      </c>
      <c r="AA403" s="74">
        <v>403</v>
      </c>
      <c r="AB403" s="74"/>
    </row>
    <row r="404" spans="1:28" ht="51" hidden="1" x14ac:dyDescent="0.2">
      <c r="A404" s="14" t="s">
        <v>46</v>
      </c>
      <c r="B404" s="42" t="s">
        <v>192</v>
      </c>
      <c r="C404" s="42" t="s">
        <v>130</v>
      </c>
      <c r="D404" s="76"/>
      <c r="E404" s="76"/>
      <c r="F404" s="74"/>
      <c r="G404" s="75"/>
      <c r="H404" s="74"/>
      <c r="I404" s="74"/>
      <c r="J404" s="75">
        <f t="shared" si="83"/>
        <v>190.4</v>
      </c>
      <c r="K404" s="74"/>
      <c r="L404" s="74"/>
      <c r="M404" s="74"/>
      <c r="N404" s="74"/>
      <c r="O404" s="74"/>
      <c r="P404" s="74"/>
      <c r="Q404" s="74"/>
      <c r="R404" s="74"/>
      <c r="S404" s="74"/>
      <c r="T404" s="74">
        <v>190.4</v>
      </c>
      <c r="U404" s="74"/>
      <c r="V404" s="74"/>
      <c r="W404" s="74"/>
      <c r="X404" s="74"/>
      <c r="Y404" s="74"/>
      <c r="Z404" s="75">
        <f t="shared" si="85"/>
        <v>190.4</v>
      </c>
      <c r="AA404" s="74"/>
      <c r="AB404" s="74">
        <v>190.4</v>
      </c>
    </row>
    <row r="405" spans="1:28" s="58" customFormat="1" hidden="1" x14ac:dyDescent="0.2">
      <c r="A405" s="59" t="s">
        <v>51</v>
      </c>
      <c r="B405" s="61" t="s">
        <v>192</v>
      </c>
      <c r="C405" s="61" t="s">
        <v>132</v>
      </c>
      <c r="D405" s="94">
        <f>D406</f>
        <v>138.4</v>
      </c>
      <c r="E405" s="94"/>
      <c r="F405" s="95"/>
      <c r="G405" s="75">
        <f t="shared" si="84"/>
        <v>0</v>
      </c>
      <c r="H405" s="95"/>
      <c r="I405" s="95"/>
      <c r="J405" s="75">
        <f t="shared" si="83"/>
        <v>0</v>
      </c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75">
        <f t="shared" si="85"/>
        <v>0</v>
      </c>
      <c r="AA405" s="95"/>
      <c r="AB405" s="95"/>
    </row>
    <row r="406" spans="1:28" hidden="1" x14ac:dyDescent="0.2">
      <c r="A406" s="40" t="s">
        <v>52</v>
      </c>
      <c r="B406" s="42" t="s">
        <v>192</v>
      </c>
      <c r="C406" s="42" t="s">
        <v>132</v>
      </c>
      <c r="D406" s="76">
        <v>138.4</v>
      </c>
      <c r="E406" s="76"/>
      <c r="F406" s="74"/>
      <c r="G406" s="75">
        <f t="shared" si="84"/>
        <v>0</v>
      </c>
      <c r="H406" s="74"/>
      <c r="I406" s="74"/>
      <c r="J406" s="75">
        <f t="shared" si="83"/>
        <v>0</v>
      </c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5">
        <f t="shared" si="85"/>
        <v>0</v>
      </c>
      <c r="AA406" s="74"/>
      <c r="AB406" s="74"/>
    </row>
    <row r="407" spans="1:28" s="135" customFormat="1" ht="18.75" hidden="1" customHeight="1" x14ac:dyDescent="0.2">
      <c r="A407" s="132" t="s">
        <v>248</v>
      </c>
      <c r="B407" s="141" t="s">
        <v>168</v>
      </c>
      <c r="C407" s="141" t="s">
        <v>131</v>
      </c>
      <c r="D407" s="142">
        <f t="shared" ref="D407:T407" si="87">SUM(D408+D424+D432+D439)</f>
        <v>631213.4</v>
      </c>
      <c r="E407" s="142">
        <f t="shared" si="87"/>
        <v>543542.10000000009</v>
      </c>
      <c r="F407" s="142">
        <f t="shared" si="87"/>
        <v>0</v>
      </c>
      <c r="G407" s="142">
        <f t="shared" si="87"/>
        <v>578455.69999999995</v>
      </c>
      <c r="H407" s="142">
        <f t="shared" si="87"/>
        <v>488459.89999999997</v>
      </c>
      <c r="I407" s="142">
        <f t="shared" si="87"/>
        <v>89995.8</v>
      </c>
      <c r="J407" s="142">
        <f t="shared" si="87"/>
        <v>317316.40000000002</v>
      </c>
      <c r="K407" s="142">
        <f t="shared" si="87"/>
        <v>109169.4</v>
      </c>
      <c r="L407" s="142" t="e">
        <f t="shared" si="87"/>
        <v>#REF!</v>
      </c>
      <c r="M407" s="142" t="e">
        <f t="shared" si="87"/>
        <v>#REF!</v>
      </c>
      <c r="N407" s="142" t="e">
        <f t="shared" si="87"/>
        <v>#REF!</v>
      </c>
      <c r="O407" s="142" t="e">
        <f t="shared" si="87"/>
        <v>#REF!</v>
      </c>
      <c r="P407" s="142" t="e">
        <f t="shared" si="87"/>
        <v>#REF!</v>
      </c>
      <c r="Q407" s="142" t="e">
        <f t="shared" si="87"/>
        <v>#REF!</v>
      </c>
      <c r="R407" s="142" t="e">
        <f t="shared" si="87"/>
        <v>#REF!</v>
      </c>
      <c r="S407" s="142" t="e">
        <f t="shared" si="87"/>
        <v>#REF!</v>
      </c>
      <c r="T407" s="142">
        <f t="shared" si="87"/>
        <v>208147</v>
      </c>
      <c r="U407" s="142"/>
      <c r="V407" s="142"/>
      <c r="W407" s="142"/>
      <c r="X407" s="142"/>
      <c r="Y407" s="142"/>
      <c r="Z407" s="75">
        <f t="shared" si="85"/>
        <v>276440.09999999998</v>
      </c>
      <c r="AA407" s="142">
        <f>SUM(AA408+AA424+AA432+AA439)</f>
        <v>68293.100000000006</v>
      </c>
      <c r="AB407" s="142">
        <f>SUM(AB408+AB424+AB432+AB439)</f>
        <v>208147</v>
      </c>
    </row>
    <row r="408" spans="1:28" ht="18.75" hidden="1" customHeight="1" x14ac:dyDescent="0.2">
      <c r="A408" s="12" t="s">
        <v>249</v>
      </c>
      <c r="B408" s="21" t="s">
        <v>168</v>
      </c>
      <c r="C408" s="21" t="s">
        <v>130</v>
      </c>
      <c r="D408" s="107">
        <f t="shared" ref="D408:K408" si="88">SUM(D409+D413+D415+D416+D420+D414)</f>
        <v>554910.1</v>
      </c>
      <c r="E408" s="107">
        <f t="shared" si="88"/>
        <v>393776.50000000006</v>
      </c>
      <c r="F408" s="107">
        <f t="shared" si="88"/>
        <v>0</v>
      </c>
      <c r="G408" s="79">
        <f t="shared" si="88"/>
        <v>429325.99999999994</v>
      </c>
      <c r="H408" s="107">
        <f t="shared" si="88"/>
        <v>429325.99999999994</v>
      </c>
      <c r="I408" s="107">
        <f t="shared" si="88"/>
        <v>0</v>
      </c>
      <c r="J408" s="79">
        <f t="shared" si="88"/>
        <v>215203.1</v>
      </c>
      <c r="K408" s="107">
        <f t="shared" si="88"/>
        <v>102800.5</v>
      </c>
      <c r="L408" s="107" t="e">
        <f>SUM(L409+L413+L415+L416+#REF!+L420+L414)</f>
        <v>#REF!</v>
      </c>
      <c r="M408" s="107" t="e">
        <f>SUM(M409+M413+M415+M416+#REF!+M420+M414)</f>
        <v>#REF!</v>
      </c>
      <c r="N408" s="107" t="e">
        <f>SUM(N409+N413+N415+N416+#REF!+N420+N414)</f>
        <v>#REF!</v>
      </c>
      <c r="O408" s="107" t="e">
        <f>SUM(O409+O413+O415+O416+#REF!+O420+O414)</f>
        <v>#REF!</v>
      </c>
      <c r="P408" s="107" t="e">
        <f>SUM(P409+P413+P415+P416+#REF!+P420+P414)</f>
        <v>#REF!</v>
      </c>
      <c r="Q408" s="107" t="e">
        <f>SUM(Q409+Q413+Q415+Q416+#REF!+Q420+Q414)</f>
        <v>#REF!</v>
      </c>
      <c r="R408" s="107" t="e">
        <f>SUM(R409+R413+R415+R416+#REF!+R420+R414)</f>
        <v>#REF!</v>
      </c>
      <c r="S408" s="107" t="e">
        <f>SUM(S409+S413+S415+S416+#REF!+S420+S414)</f>
        <v>#REF!</v>
      </c>
      <c r="T408" s="107">
        <f>SUM(T409+T413+T415+T416+T420+T414)</f>
        <v>112402.59999999999</v>
      </c>
      <c r="U408" s="107"/>
      <c r="V408" s="107"/>
      <c r="W408" s="107"/>
      <c r="X408" s="107"/>
      <c r="Y408" s="107"/>
      <c r="Z408" s="75">
        <f t="shared" si="85"/>
        <v>174449.4</v>
      </c>
      <c r="AA408" s="107">
        <f>SUM(AA409+AA413+AA415+AA416+AA420+AA414)</f>
        <v>62046.8</v>
      </c>
      <c r="AB408" s="107">
        <f>SUM(AB409+AB413+AB415+AB416+AB420+AB414)</f>
        <v>112402.59999999999</v>
      </c>
    </row>
    <row r="409" spans="1:28" ht="28.5" hidden="1" customHeight="1" x14ac:dyDescent="0.2">
      <c r="A409" s="12" t="s">
        <v>397</v>
      </c>
      <c r="B409" s="21" t="s">
        <v>168</v>
      </c>
      <c r="C409" s="21" t="s">
        <v>130</v>
      </c>
      <c r="D409" s="107">
        <f t="shared" ref="D409:I409" si="89">SUM(D410+D411)</f>
        <v>554910.1</v>
      </c>
      <c r="E409" s="107">
        <f t="shared" si="89"/>
        <v>384910.10000000003</v>
      </c>
      <c r="F409" s="107">
        <f t="shared" si="89"/>
        <v>0</v>
      </c>
      <c r="G409" s="79">
        <f t="shared" si="89"/>
        <v>415111.39999999997</v>
      </c>
      <c r="H409" s="107">
        <f t="shared" si="89"/>
        <v>415111.39999999997</v>
      </c>
      <c r="I409" s="107">
        <f t="shared" si="89"/>
        <v>0</v>
      </c>
      <c r="J409" s="79">
        <f>SUM(J410+J411+J412)</f>
        <v>188818.6</v>
      </c>
      <c r="K409" s="107">
        <f>SUM(K410+K411+K412)</f>
        <v>76416</v>
      </c>
      <c r="L409" s="107"/>
      <c r="M409" s="107"/>
      <c r="N409" s="107">
        <f>N410+N411</f>
        <v>0</v>
      </c>
      <c r="O409" s="107"/>
      <c r="P409" s="107"/>
      <c r="Q409" s="107"/>
      <c r="R409" s="107"/>
      <c r="S409" s="107"/>
      <c r="T409" s="107">
        <f>SUM(T410+T411+T412)</f>
        <v>112402.59999999999</v>
      </c>
      <c r="U409" s="107"/>
      <c r="V409" s="107"/>
      <c r="W409" s="107"/>
      <c r="X409" s="107"/>
      <c r="Y409" s="107"/>
      <c r="Z409" s="75">
        <f t="shared" si="85"/>
        <v>170707.19999999998</v>
      </c>
      <c r="AA409" s="107">
        <f>SUM(AA410+AA411)</f>
        <v>58304.6</v>
      </c>
      <c r="AB409" s="107">
        <f>SUM(AB410+AB411+AB412)</f>
        <v>112402.59999999999</v>
      </c>
    </row>
    <row r="410" spans="1:28" ht="16.5" hidden="1" customHeight="1" x14ac:dyDescent="0.2">
      <c r="A410" s="14" t="s">
        <v>457</v>
      </c>
      <c r="B410" s="20" t="s">
        <v>168</v>
      </c>
      <c r="C410" s="20" t="s">
        <v>130</v>
      </c>
      <c r="D410" s="76">
        <v>496797</v>
      </c>
      <c r="E410" s="73">
        <v>342135.2</v>
      </c>
      <c r="F410" s="74"/>
      <c r="G410" s="75">
        <f t="shared" ref="G410:G419" si="90">SUM(I410+H410)</f>
        <v>368037.3</v>
      </c>
      <c r="H410" s="74">
        <v>368037.3</v>
      </c>
      <c r="I410" s="74"/>
      <c r="J410" s="75">
        <f>SUM(K410+T410)</f>
        <v>139917.1</v>
      </c>
      <c r="K410" s="74">
        <v>55213.1</v>
      </c>
      <c r="L410" s="74"/>
      <c r="M410" s="74"/>
      <c r="N410" s="74"/>
      <c r="O410" s="74"/>
      <c r="P410" s="74"/>
      <c r="Q410" s="74"/>
      <c r="R410" s="74"/>
      <c r="S410" s="74"/>
      <c r="T410" s="124">
        <v>84704</v>
      </c>
      <c r="U410" s="74"/>
      <c r="V410" s="74"/>
      <c r="W410" s="74"/>
      <c r="X410" s="74"/>
      <c r="Y410" s="74"/>
      <c r="Z410" s="75">
        <f t="shared" si="85"/>
        <v>134917.1</v>
      </c>
      <c r="AA410" s="74">
        <v>50213.1</v>
      </c>
      <c r="AB410" s="124">
        <v>84704</v>
      </c>
    </row>
    <row r="411" spans="1:28" ht="16.5" hidden="1" customHeight="1" x14ac:dyDescent="0.2">
      <c r="A411" s="14" t="s">
        <v>458</v>
      </c>
      <c r="B411" s="20" t="s">
        <v>168</v>
      </c>
      <c r="C411" s="20" t="s">
        <v>130</v>
      </c>
      <c r="D411" s="76">
        <v>58113.1</v>
      </c>
      <c r="E411" s="73">
        <v>42774.9</v>
      </c>
      <c r="F411" s="74"/>
      <c r="G411" s="75">
        <f t="shared" si="90"/>
        <v>47074.1</v>
      </c>
      <c r="H411" s="74">
        <v>47074.1</v>
      </c>
      <c r="I411" s="74"/>
      <c r="J411" s="75">
        <f t="shared" ref="J411:J419" si="91">SUM(K411+T411)</f>
        <v>25849.200000000001</v>
      </c>
      <c r="K411" s="74">
        <v>8691.5</v>
      </c>
      <c r="L411" s="74"/>
      <c r="M411" s="74"/>
      <c r="N411" s="74"/>
      <c r="O411" s="74"/>
      <c r="P411" s="74"/>
      <c r="Q411" s="74"/>
      <c r="R411" s="74"/>
      <c r="S411" s="74"/>
      <c r="T411" s="125">
        <v>17157.7</v>
      </c>
      <c r="U411" s="74"/>
      <c r="V411" s="74"/>
      <c r="W411" s="74"/>
      <c r="X411" s="74"/>
      <c r="Y411" s="74"/>
      <c r="Z411" s="75">
        <f t="shared" si="85"/>
        <v>25249.200000000001</v>
      </c>
      <c r="AA411" s="74">
        <v>8091.5</v>
      </c>
      <c r="AB411" s="125">
        <v>17157.7</v>
      </c>
    </row>
    <row r="412" spans="1:28" ht="16.5" hidden="1" customHeight="1" x14ac:dyDescent="0.2">
      <c r="A412" s="40" t="s">
        <v>100</v>
      </c>
      <c r="B412" s="42" t="s">
        <v>168</v>
      </c>
      <c r="C412" s="42" t="s">
        <v>130</v>
      </c>
      <c r="D412" s="76"/>
      <c r="E412" s="73"/>
      <c r="F412" s="74"/>
      <c r="G412" s="75"/>
      <c r="H412" s="74"/>
      <c r="I412" s="74"/>
      <c r="J412" s="75">
        <f t="shared" si="91"/>
        <v>23052.3</v>
      </c>
      <c r="K412" s="74">
        <v>12511.4</v>
      </c>
      <c r="L412" s="74"/>
      <c r="M412" s="74"/>
      <c r="N412" s="74"/>
      <c r="O412" s="74"/>
      <c r="P412" s="74"/>
      <c r="Q412" s="74"/>
      <c r="R412" s="74"/>
      <c r="S412" s="74"/>
      <c r="T412" s="125">
        <v>10540.9</v>
      </c>
      <c r="U412" s="74"/>
      <c r="V412" s="74"/>
      <c r="W412" s="74"/>
      <c r="X412" s="74"/>
      <c r="Y412" s="74"/>
      <c r="Z412" s="75">
        <f t="shared" si="85"/>
        <v>21052.3</v>
      </c>
      <c r="AA412" s="74">
        <v>10511.4</v>
      </c>
      <c r="AB412" s="125">
        <v>10540.9</v>
      </c>
    </row>
    <row r="413" spans="1:28" ht="27.75" hidden="1" customHeight="1" x14ac:dyDescent="0.2">
      <c r="A413" s="14" t="s">
        <v>398</v>
      </c>
      <c r="B413" s="20" t="s">
        <v>168</v>
      </c>
      <c r="C413" s="20" t="s">
        <v>130</v>
      </c>
      <c r="D413" s="76"/>
      <c r="E413" s="73">
        <v>2052</v>
      </c>
      <c r="F413" s="74"/>
      <c r="G413" s="75">
        <f t="shared" si="90"/>
        <v>3414.6</v>
      </c>
      <c r="H413" s="74">
        <v>3414.6</v>
      </c>
      <c r="I413" s="74"/>
      <c r="J413" s="75">
        <f t="shared" si="91"/>
        <v>3414.6</v>
      </c>
      <c r="K413" s="74">
        <v>3414.6</v>
      </c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5">
        <f t="shared" si="85"/>
        <v>500</v>
      </c>
      <c r="AA413" s="74">
        <v>500</v>
      </c>
      <c r="AB413" s="74"/>
    </row>
    <row r="414" spans="1:28" ht="44.25" hidden="1" customHeight="1" x14ac:dyDescent="0.2">
      <c r="A414" s="14" t="s">
        <v>86</v>
      </c>
      <c r="B414" s="20" t="s">
        <v>168</v>
      </c>
      <c r="C414" s="20" t="s">
        <v>130</v>
      </c>
      <c r="D414" s="76"/>
      <c r="E414" s="73"/>
      <c r="F414" s="74"/>
      <c r="G414" s="75"/>
      <c r="H414" s="74"/>
      <c r="I414" s="74"/>
      <c r="J414" s="75">
        <f t="shared" si="91"/>
        <v>48</v>
      </c>
      <c r="K414" s="74">
        <v>48</v>
      </c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5">
        <f t="shared" si="85"/>
        <v>0</v>
      </c>
      <c r="AA414" s="74"/>
      <c r="AB414" s="74"/>
    </row>
    <row r="415" spans="1:28" ht="24.75" hidden="1" customHeight="1" x14ac:dyDescent="0.2">
      <c r="A415" s="14" t="s">
        <v>399</v>
      </c>
      <c r="B415" s="20" t="s">
        <v>168</v>
      </c>
      <c r="C415" s="20" t="s">
        <v>130</v>
      </c>
      <c r="D415" s="76"/>
      <c r="E415" s="73">
        <v>911.4</v>
      </c>
      <c r="F415" s="74"/>
      <c r="G415" s="75">
        <f t="shared" si="90"/>
        <v>1185.9000000000001</v>
      </c>
      <c r="H415" s="74">
        <v>1185.9000000000001</v>
      </c>
      <c r="I415" s="74"/>
      <c r="J415" s="75">
        <f t="shared" si="91"/>
        <v>1167.9000000000001</v>
      </c>
      <c r="K415" s="74">
        <v>1167.9000000000001</v>
      </c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5">
        <f t="shared" si="85"/>
        <v>500</v>
      </c>
      <c r="AA415" s="74">
        <v>500</v>
      </c>
      <c r="AB415" s="74"/>
    </row>
    <row r="416" spans="1:28" ht="38.25" hidden="1" x14ac:dyDescent="0.2">
      <c r="A416" s="14" t="s">
        <v>400</v>
      </c>
      <c r="B416" s="20" t="s">
        <v>168</v>
      </c>
      <c r="C416" s="20" t="s">
        <v>130</v>
      </c>
      <c r="D416" s="73">
        <f t="shared" ref="D416:I416" si="92">SUM(D417+D418)</f>
        <v>0</v>
      </c>
      <c r="E416" s="73">
        <f t="shared" si="92"/>
        <v>5903</v>
      </c>
      <c r="F416" s="73">
        <f t="shared" si="92"/>
        <v>0</v>
      </c>
      <c r="G416" s="101">
        <f>SUM(G417+G418+G419)</f>
        <v>9614.0999999999985</v>
      </c>
      <c r="H416" s="73">
        <f>SUM(H417+H418+H419)</f>
        <v>9614.0999999999985</v>
      </c>
      <c r="I416" s="73">
        <f t="shared" si="92"/>
        <v>0</v>
      </c>
      <c r="J416" s="101">
        <f>SUM(J417+J418+J419)</f>
        <v>10825.699999999999</v>
      </c>
      <c r="K416" s="73">
        <f>SUM(K417+K418+K419)</f>
        <v>10825.699999999999</v>
      </c>
      <c r="L416" s="73"/>
      <c r="M416" s="73"/>
      <c r="N416" s="73"/>
      <c r="O416" s="73"/>
      <c r="P416" s="73"/>
      <c r="Q416" s="73"/>
      <c r="R416" s="73"/>
      <c r="S416" s="73"/>
      <c r="T416" s="73">
        <f>SUM(T417+T418)</f>
        <v>0</v>
      </c>
      <c r="U416" s="73"/>
      <c r="V416" s="73"/>
      <c r="W416" s="73"/>
      <c r="X416" s="73"/>
      <c r="Y416" s="73"/>
      <c r="Z416" s="75">
        <f t="shared" si="85"/>
        <v>1435.4</v>
      </c>
      <c r="AA416" s="73">
        <f>SUM(AA417+AA418+AA419)</f>
        <v>1435.4</v>
      </c>
      <c r="AB416" s="73">
        <f>SUM(AB417+AB418)</f>
        <v>0</v>
      </c>
    </row>
    <row r="417" spans="1:28" ht="13.5" hidden="1" customHeight="1" outlineLevel="1" x14ac:dyDescent="0.2">
      <c r="A417" s="14" t="s">
        <v>401</v>
      </c>
      <c r="B417" s="20" t="s">
        <v>168</v>
      </c>
      <c r="C417" s="20" t="s">
        <v>130</v>
      </c>
      <c r="D417" s="76"/>
      <c r="E417" s="73">
        <v>5281</v>
      </c>
      <c r="F417" s="74"/>
      <c r="G417" s="75">
        <f t="shared" si="90"/>
        <v>7467.9</v>
      </c>
      <c r="H417" s="74">
        <v>7467.9</v>
      </c>
      <c r="I417" s="74"/>
      <c r="J417" s="75">
        <f t="shared" si="91"/>
        <v>7467.9</v>
      </c>
      <c r="K417" s="74">
        <v>7467.9</v>
      </c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5">
        <f t="shared" si="85"/>
        <v>1035.4000000000001</v>
      </c>
      <c r="AA417" s="74">
        <v>1035.4000000000001</v>
      </c>
      <c r="AB417" s="74"/>
    </row>
    <row r="418" spans="1:28" hidden="1" outlineLevel="1" x14ac:dyDescent="0.2">
      <c r="A418" s="14" t="s">
        <v>402</v>
      </c>
      <c r="B418" s="20" t="s">
        <v>168</v>
      </c>
      <c r="C418" s="20" t="s">
        <v>130</v>
      </c>
      <c r="D418" s="76"/>
      <c r="E418" s="73">
        <v>622</v>
      </c>
      <c r="F418" s="74"/>
      <c r="G418" s="75">
        <f t="shared" si="90"/>
        <v>2146.1999999999998</v>
      </c>
      <c r="H418" s="74">
        <v>2146.1999999999998</v>
      </c>
      <c r="I418" s="74"/>
      <c r="J418" s="75">
        <f t="shared" si="91"/>
        <v>2146.1999999999998</v>
      </c>
      <c r="K418" s="74">
        <v>2146.1999999999998</v>
      </c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5">
        <f t="shared" si="85"/>
        <v>200</v>
      </c>
      <c r="AA418" s="74">
        <v>200</v>
      </c>
      <c r="AB418" s="74"/>
    </row>
    <row r="419" spans="1:28" hidden="1" outlineLevel="1" x14ac:dyDescent="0.2">
      <c r="A419" s="40" t="s">
        <v>100</v>
      </c>
      <c r="B419" s="42" t="s">
        <v>168</v>
      </c>
      <c r="C419" s="42" t="s">
        <v>130</v>
      </c>
      <c r="D419" s="76"/>
      <c r="E419" s="73"/>
      <c r="F419" s="74"/>
      <c r="G419" s="75">
        <f t="shared" si="90"/>
        <v>0</v>
      </c>
      <c r="H419" s="74"/>
      <c r="I419" s="74"/>
      <c r="J419" s="75">
        <f t="shared" si="91"/>
        <v>1211.5999999999999</v>
      </c>
      <c r="K419" s="74">
        <v>1211.5999999999999</v>
      </c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5">
        <f t="shared" si="85"/>
        <v>200</v>
      </c>
      <c r="AA419" s="74">
        <v>200</v>
      </c>
      <c r="AB419" s="74"/>
    </row>
    <row r="420" spans="1:28" s="48" customFormat="1" ht="16.5" hidden="1" customHeight="1" x14ac:dyDescent="0.2">
      <c r="A420" s="45" t="s">
        <v>30</v>
      </c>
      <c r="B420" s="46"/>
      <c r="C420" s="46"/>
      <c r="D420" s="100">
        <f t="shared" ref="D420:I420" si="93">D421+D422</f>
        <v>0</v>
      </c>
      <c r="E420" s="100">
        <f t="shared" si="93"/>
        <v>0</v>
      </c>
      <c r="F420" s="100">
        <f t="shared" si="93"/>
        <v>0</v>
      </c>
      <c r="G420" s="82">
        <f t="shared" si="93"/>
        <v>0</v>
      </c>
      <c r="H420" s="100">
        <f t="shared" si="93"/>
        <v>0</v>
      </c>
      <c r="I420" s="100">
        <f t="shared" si="93"/>
        <v>0</v>
      </c>
      <c r="J420" s="82">
        <f>J421+J422+J423</f>
        <v>10928.300000000001</v>
      </c>
      <c r="K420" s="100">
        <f>K421+K422+K423</f>
        <v>10928.300000000001</v>
      </c>
      <c r="L420" s="100">
        <f>L421+L422+L423</f>
        <v>0</v>
      </c>
      <c r="M420" s="100">
        <f t="shared" ref="M420:T420" si="94">M421+M422+M423</f>
        <v>1533.8000000000002</v>
      </c>
      <c r="N420" s="100">
        <f t="shared" si="94"/>
        <v>0</v>
      </c>
      <c r="O420" s="100">
        <f t="shared" si="94"/>
        <v>5744.2000000000007</v>
      </c>
      <c r="P420" s="100">
        <f t="shared" si="94"/>
        <v>0</v>
      </c>
      <c r="Q420" s="100">
        <f t="shared" si="94"/>
        <v>1386.3999999999999</v>
      </c>
      <c r="R420" s="100">
        <f t="shared" si="94"/>
        <v>2263.9</v>
      </c>
      <c r="S420" s="100">
        <f t="shared" si="94"/>
        <v>0</v>
      </c>
      <c r="T420" s="100">
        <f t="shared" si="94"/>
        <v>0</v>
      </c>
      <c r="U420" s="100"/>
      <c r="V420" s="100"/>
      <c r="W420" s="100"/>
      <c r="X420" s="100"/>
      <c r="Y420" s="100"/>
      <c r="Z420" s="75">
        <f t="shared" si="85"/>
        <v>1306.8</v>
      </c>
      <c r="AA420" s="100">
        <f>AA421+AA422</f>
        <v>1306.8</v>
      </c>
      <c r="AB420" s="100">
        <f>AB421+AB422</f>
        <v>0</v>
      </c>
    </row>
    <row r="421" spans="1:28" ht="18" hidden="1" customHeight="1" x14ac:dyDescent="0.2">
      <c r="A421" s="14" t="s">
        <v>401</v>
      </c>
      <c r="B421" s="42" t="s">
        <v>168</v>
      </c>
      <c r="C421" s="42" t="s">
        <v>130</v>
      </c>
      <c r="D421" s="76"/>
      <c r="E421" s="73"/>
      <c r="F421" s="74"/>
      <c r="G421" s="75"/>
      <c r="H421" s="74"/>
      <c r="I421" s="74"/>
      <c r="J421" s="75">
        <f>K421+T421</f>
        <v>7880.1000000000013</v>
      </c>
      <c r="K421" s="74">
        <f>L421+M421+N421+O421+R421+S421+P421+Q421</f>
        <v>7880.1000000000013</v>
      </c>
      <c r="L421" s="74"/>
      <c r="M421" s="74">
        <v>1252.4000000000001</v>
      </c>
      <c r="N421" s="74"/>
      <c r="O421" s="74">
        <v>4482.8</v>
      </c>
      <c r="P421" s="74"/>
      <c r="Q421" s="74">
        <v>1296.8</v>
      </c>
      <c r="R421" s="74">
        <v>848.1</v>
      </c>
      <c r="S421" s="74"/>
      <c r="T421" s="74"/>
      <c r="U421" s="74"/>
      <c r="V421" s="74"/>
      <c r="W421" s="74"/>
      <c r="X421" s="74"/>
      <c r="Y421" s="74"/>
      <c r="Z421" s="75">
        <f t="shared" si="85"/>
        <v>1296.8</v>
      </c>
      <c r="AA421" s="74">
        <v>1296.8</v>
      </c>
      <c r="AB421" s="74"/>
    </row>
    <row r="422" spans="1:28" ht="17.25" hidden="1" customHeight="1" x14ac:dyDescent="0.2">
      <c r="A422" s="14" t="s">
        <v>402</v>
      </c>
      <c r="B422" s="42" t="s">
        <v>168</v>
      </c>
      <c r="C422" s="42" t="s">
        <v>130</v>
      </c>
      <c r="D422" s="76"/>
      <c r="E422" s="73"/>
      <c r="F422" s="74"/>
      <c r="G422" s="75"/>
      <c r="H422" s="74"/>
      <c r="I422" s="74"/>
      <c r="J422" s="75">
        <f>K422+T422</f>
        <v>608.70000000000005</v>
      </c>
      <c r="K422" s="74">
        <f>L422+M422+N422+O422+R422+S422+P422+Q422</f>
        <v>608.70000000000005</v>
      </c>
      <c r="L422" s="74"/>
      <c r="M422" s="74">
        <v>61.4</v>
      </c>
      <c r="N422" s="74"/>
      <c r="O422" s="74">
        <v>387.3</v>
      </c>
      <c r="P422" s="74"/>
      <c r="Q422" s="74">
        <v>10</v>
      </c>
      <c r="R422" s="74">
        <v>150</v>
      </c>
      <c r="S422" s="74"/>
      <c r="T422" s="74"/>
      <c r="U422" s="74"/>
      <c r="V422" s="74"/>
      <c r="W422" s="74"/>
      <c r="X422" s="74"/>
      <c r="Y422" s="74"/>
      <c r="Z422" s="75">
        <f t="shared" si="85"/>
        <v>10</v>
      </c>
      <c r="AA422" s="74">
        <v>10</v>
      </c>
      <c r="AB422" s="74"/>
    </row>
    <row r="423" spans="1:28" ht="17.25" hidden="1" customHeight="1" x14ac:dyDescent="0.2">
      <c r="A423" s="40" t="s">
        <v>100</v>
      </c>
      <c r="B423" s="42" t="s">
        <v>168</v>
      </c>
      <c r="C423" s="42" t="s">
        <v>130</v>
      </c>
      <c r="D423" s="76"/>
      <c r="E423" s="73"/>
      <c r="F423" s="74"/>
      <c r="G423" s="75"/>
      <c r="H423" s="74"/>
      <c r="I423" s="74"/>
      <c r="J423" s="75">
        <f>K423+T423</f>
        <v>2439.5</v>
      </c>
      <c r="K423" s="74">
        <f>L423+M423+N423+O423+P423+Q423+R423+S423</f>
        <v>2439.5</v>
      </c>
      <c r="L423" s="74"/>
      <c r="M423" s="74">
        <v>220</v>
      </c>
      <c r="N423" s="74"/>
      <c r="O423" s="74">
        <v>874.1</v>
      </c>
      <c r="P423" s="74"/>
      <c r="Q423" s="74">
        <v>79.599999999999994</v>
      </c>
      <c r="R423" s="74">
        <v>1265.8</v>
      </c>
      <c r="S423" s="74"/>
      <c r="T423" s="74"/>
      <c r="U423" s="74"/>
      <c r="V423" s="74"/>
      <c r="W423" s="74"/>
      <c r="X423" s="74"/>
      <c r="Y423" s="74"/>
      <c r="Z423" s="75">
        <f t="shared" si="85"/>
        <v>79.599999999999994</v>
      </c>
      <c r="AA423" s="74">
        <v>79.599999999999994</v>
      </c>
      <c r="AB423" s="74"/>
    </row>
    <row r="424" spans="1:28" ht="16.5" hidden="1" customHeight="1" x14ac:dyDescent="0.2">
      <c r="A424" s="12" t="s">
        <v>250</v>
      </c>
      <c r="B424" s="21" t="s">
        <v>168</v>
      </c>
      <c r="C424" s="21" t="s">
        <v>132</v>
      </c>
      <c r="D424" s="107">
        <f>SUM(D425+D428+D430)</f>
        <v>60231.899999999994</v>
      </c>
      <c r="E424" s="107">
        <f>SUM(E425+E428+E430)</f>
        <v>54464.2</v>
      </c>
      <c r="F424" s="107">
        <f>SUM(F425+F428+F430)</f>
        <v>0</v>
      </c>
      <c r="G424" s="79">
        <f>SUM(G425+G428+G430)</f>
        <v>49812.9</v>
      </c>
      <c r="H424" s="79">
        <f t="shared" ref="H424:AB424" si="95">SUM(H425+H428+H430)</f>
        <v>49812.9</v>
      </c>
      <c r="I424" s="79">
        <f t="shared" si="95"/>
        <v>0</v>
      </c>
      <c r="J424" s="79">
        <f t="shared" si="95"/>
        <v>4689.9000000000005</v>
      </c>
      <c r="K424" s="79">
        <f t="shared" si="95"/>
        <v>1953.8999999999999</v>
      </c>
      <c r="L424" s="79">
        <f t="shared" si="95"/>
        <v>0</v>
      </c>
      <c r="M424" s="79">
        <f t="shared" si="95"/>
        <v>22.6</v>
      </c>
      <c r="N424" s="79">
        <f t="shared" si="95"/>
        <v>0</v>
      </c>
      <c r="O424" s="79">
        <f t="shared" si="95"/>
        <v>0</v>
      </c>
      <c r="P424" s="79">
        <f t="shared" si="95"/>
        <v>0</v>
      </c>
      <c r="Q424" s="79">
        <f t="shared" si="95"/>
        <v>0</v>
      </c>
      <c r="R424" s="79">
        <f t="shared" si="95"/>
        <v>0</v>
      </c>
      <c r="S424" s="79">
        <f t="shared" si="95"/>
        <v>0</v>
      </c>
      <c r="T424" s="79">
        <f t="shared" si="95"/>
        <v>2736</v>
      </c>
      <c r="U424" s="79">
        <f t="shared" si="95"/>
        <v>0</v>
      </c>
      <c r="V424" s="79">
        <f t="shared" si="95"/>
        <v>0</v>
      </c>
      <c r="W424" s="79">
        <f t="shared" si="95"/>
        <v>0</v>
      </c>
      <c r="X424" s="79">
        <f t="shared" si="95"/>
        <v>0</v>
      </c>
      <c r="Y424" s="79">
        <f t="shared" si="95"/>
        <v>0</v>
      </c>
      <c r="Z424" s="79">
        <f t="shared" si="95"/>
        <v>4567.3</v>
      </c>
      <c r="AA424" s="79">
        <f t="shared" si="95"/>
        <v>1831.3</v>
      </c>
      <c r="AB424" s="79">
        <f t="shared" si="95"/>
        <v>2736</v>
      </c>
    </row>
    <row r="425" spans="1:28" ht="27.75" hidden="1" customHeight="1" x14ac:dyDescent="0.2">
      <c r="A425" s="12" t="s">
        <v>403</v>
      </c>
      <c r="B425" s="21" t="s">
        <v>168</v>
      </c>
      <c r="C425" s="21" t="s">
        <v>132</v>
      </c>
      <c r="D425" s="107">
        <f t="shared" ref="D425:K425" si="96">SUM(D426+D427)</f>
        <v>60231.899999999994</v>
      </c>
      <c r="E425" s="107">
        <f t="shared" si="96"/>
        <v>54464.2</v>
      </c>
      <c r="F425" s="107">
        <f t="shared" si="96"/>
        <v>0</v>
      </c>
      <c r="G425" s="79">
        <f t="shared" si="96"/>
        <v>48601.3</v>
      </c>
      <c r="H425" s="107">
        <f t="shared" si="96"/>
        <v>48601.3</v>
      </c>
      <c r="I425" s="107">
        <f t="shared" si="96"/>
        <v>0</v>
      </c>
      <c r="J425" s="79">
        <f t="shared" si="96"/>
        <v>4667.3</v>
      </c>
      <c r="K425" s="107">
        <f t="shared" si="96"/>
        <v>1931.3</v>
      </c>
      <c r="L425" s="107"/>
      <c r="M425" s="107"/>
      <c r="N425" s="107"/>
      <c r="O425" s="107"/>
      <c r="P425" s="107"/>
      <c r="Q425" s="107"/>
      <c r="R425" s="107"/>
      <c r="S425" s="107"/>
      <c r="T425" s="107">
        <f>SUM(T426+T427)</f>
        <v>2736</v>
      </c>
      <c r="U425" s="107"/>
      <c r="V425" s="107"/>
      <c r="W425" s="107"/>
      <c r="X425" s="107"/>
      <c r="Y425" s="107"/>
      <c r="Z425" s="75">
        <f t="shared" si="85"/>
        <v>4567.3</v>
      </c>
      <c r="AA425" s="107">
        <f>SUM(AA426+AA427)</f>
        <v>1831.3</v>
      </c>
      <c r="AB425" s="107">
        <f>SUM(AB426+AB427)</f>
        <v>2736</v>
      </c>
    </row>
    <row r="426" spans="1:28" ht="16.5" hidden="1" customHeight="1" x14ac:dyDescent="0.2">
      <c r="A426" s="14" t="s">
        <v>404</v>
      </c>
      <c r="B426" s="20" t="s">
        <v>168</v>
      </c>
      <c r="C426" s="20" t="s">
        <v>132</v>
      </c>
      <c r="D426" s="76">
        <v>31365.3</v>
      </c>
      <c r="E426" s="73">
        <v>21002.3</v>
      </c>
      <c r="F426" s="74"/>
      <c r="G426" s="75">
        <f>SUM(I426+H426)</f>
        <v>20794.099999999999</v>
      </c>
      <c r="H426" s="74">
        <v>20794.099999999999</v>
      </c>
      <c r="I426" s="74"/>
      <c r="J426" s="75">
        <f>SUM(K426+T426)</f>
        <v>4667.3</v>
      </c>
      <c r="K426" s="74">
        <v>1931.3</v>
      </c>
      <c r="L426" s="74"/>
      <c r="M426" s="74"/>
      <c r="N426" s="74"/>
      <c r="O426" s="74"/>
      <c r="P426" s="74"/>
      <c r="Q426" s="74"/>
      <c r="R426" s="74"/>
      <c r="S426" s="74"/>
      <c r="T426" s="74">
        <v>2736</v>
      </c>
      <c r="U426" s="74"/>
      <c r="V426" s="74"/>
      <c r="W426" s="74"/>
      <c r="X426" s="74"/>
      <c r="Y426" s="74"/>
      <c r="Z426" s="75">
        <f t="shared" si="85"/>
        <v>4567.3</v>
      </c>
      <c r="AA426" s="74">
        <v>1831.3</v>
      </c>
      <c r="AB426" s="74">
        <v>2736</v>
      </c>
    </row>
    <row r="427" spans="1:28" ht="18" hidden="1" customHeight="1" x14ac:dyDescent="0.2">
      <c r="A427" s="14" t="s">
        <v>405</v>
      </c>
      <c r="B427" s="20" t="s">
        <v>168</v>
      </c>
      <c r="C427" s="20" t="s">
        <v>132</v>
      </c>
      <c r="D427" s="76">
        <v>28866.6</v>
      </c>
      <c r="E427" s="73">
        <v>33461.9</v>
      </c>
      <c r="F427" s="74"/>
      <c r="G427" s="75">
        <f>SUM(I427+H427)</f>
        <v>27807.200000000001</v>
      </c>
      <c r="H427" s="74">
        <v>27807.200000000001</v>
      </c>
      <c r="I427" s="74"/>
      <c r="J427" s="75">
        <f>SUM(K427+T427)</f>
        <v>0</v>
      </c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5">
        <f t="shared" si="85"/>
        <v>0</v>
      </c>
      <c r="AA427" s="74"/>
      <c r="AB427" s="74"/>
    </row>
    <row r="428" spans="1:28" ht="38.25" hidden="1" x14ac:dyDescent="0.2">
      <c r="A428" s="14" t="s">
        <v>400</v>
      </c>
      <c r="B428" s="20" t="s">
        <v>168</v>
      </c>
      <c r="C428" s="20" t="s">
        <v>132</v>
      </c>
      <c r="D428" s="76"/>
      <c r="E428" s="73">
        <f t="shared" ref="E428:K428" si="97">SUM(E429)</f>
        <v>0</v>
      </c>
      <c r="F428" s="73">
        <f t="shared" si="97"/>
        <v>0</v>
      </c>
      <c r="G428" s="101">
        <f t="shared" si="97"/>
        <v>1211.5999999999999</v>
      </c>
      <c r="H428" s="73">
        <f t="shared" si="97"/>
        <v>1211.5999999999999</v>
      </c>
      <c r="I428" s="73">
        <f t="shared" si="97"/>
        <v>0</v>
      </c>
      <c r="J428" s="101">
        <f t="shared" si="97"/>
        <v>0</v>
      </c>
      <c r="K428" s="73">
        <f t="shared" si="97"/>
        <v>0</v>
      </c>
      <c r="L428" s="73"/>
      <c r="M428" s="73"/>
      <c r="N428" s="73"/>
      <c r="O428" s="73"/>
      <c r="P428" s="73"/>
      <c r="Q428" s="73"/>
      <c r="R428" s="73"/>
      <c r="S428" s="73"/>
      <c r="T428" s="73">
        <f>SUM(T429)</f>
        <v>0</v>
      </c>
      <c r="U428" s="73"/>
      <c r="V428" s="73"/>
      <c r="W428" s="73"/>
      <c r="X428" s="73"/>
      <c r="Y428" s="73"/>
      <c r="Z428" s="75">
        <f t="shared" si="85"/>
        <v>0</v>
      </c>
      <c r="AA428" s="73">
        <f>SUM(AA429)</f>
        <v>0</v>
      </c>
      <c r="AB428" s="73">
        <f>SUM(AB429)</f>
        <v>0</v>
      </c>
    </row>
    <row r="429" spans="1:28" ht="13.5" hidden="1" customHeight="1" x14ac:dyDescent="0.2">
      <c r="A429" s="14" t="s">
        <v>11</v>
      </c>
      <c r="B429" s="20" t="s">
        <v>168</v>
      </c>
      <c r="C429" s="20" t="s">
        <v>132</v>
      </c>
      <c r="D429" s="76"/>
      <c r="E429" s="73"/>
      <c r="F429" s="74"/>
      <c r="G429" s="75">
        <f>SUM(I429+H429)</f>
        <v>1211.5999999999999</v>
      </c>
      <c r="H429" s="74">
        <v>1211.5999999999999</v>
      </c>
      <c r="I429" s="74"/>
      <c r="J429" s="75">
        <f>SUM(K429+T429)</f>
        <v>0</v>
      </c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5">
        <f t="shared" si="85"/>
        <v>0</v>
      </c>
      <c r="AA429" s="74"/>
      <c r="AB429" s="74"/>
    </row>
    <row r="430" spans="1:28" s="48" customFormat="1" ht="16.5" hidden="1" customHeight="1" x14ac:dyDescent="0.2">
      <c r="A430" s="45" t="s">
        <v>30</v>
      </c>
      <c r="B430" s="46"/>
      <c r="C430" s="46"/>
      <c r="D430" s="100"/>
      <c r="E430" s="100"/>
      <c r="F430" s="100"/>
      <c r="G430" s="82"/>
      <c r="H430" s="100"/>
      <c r="I430" s="100"/>
      <c r="J430" s="75">
        <f>SUM(K430+T430)</f>
        <v>22.6</v>
      </c>
      <c r="K430" s="100">
        <f>K431</f>
        <v>22.6</v>
      </c>
      <c r="L430" s="100">
        <f t="shared" ref="L430:T430" si="98">L431</f>
        <v>0</v>
      </c>
      <c r="M430" s="100">
        <f t="shared" si="98"/>
        <v>22.6</v>
      </c>
      <c r="N430" s="100">
        <f t="shared" si="98"/>
        <v>0</v>
      </c>
      <c r="O430" s="100">
        <f t="shared" si="98"/>
        <v>0</v>
      </c>
      <c r="P430" s="100">
        <f t="shared" si="98"/>
        <v>0</v>
      </c>
      <c r="Q430" s="100">
        <f t="shared" si="98"/>
        <v>0</v>
      </c>
      <c r="R430" s="100">
        <f t="shared" si="98"/>
        <v>0</v>
      </c>
      <c r="S430" s="100">
        <f t="shared" si="98"/>
        <v>0</v>
      </c>
      <c r="T430" s="100">
        <f t="shared" si="98"/>
        <v>0</v>
      </c>
      <c r="U430" s="100"/>
      <c r="V430" s="100"/>
      <c r="W430" s="100"/>
      <c r="X430" s="100"/>
      <c r="Y430" s="100"/>
      <c r="Z430" s="75">
        <f t="shared" si="85"/>
        <v>0</v>
      </c>
      <c r="AA430" s="100">
        <f>AA431</f>
        <v>0</v>
      </c>
      <c r="AB430" s="100">
        <f>AB431</f>
        <v>0</v>
      </c>
    </row>
    <row r="431" spans="1:28" ht="20.25" hidden="1" customHeight="1" x14ac:dyDescent="0.2">
      <c r="A431" s="14" t="s">
        <v>404</v>
      </c>
      <c r="B431" s="42" t="s">
        <v>168</v>
      </c>
      <c r="C431" s="42" t="s">
        <v>132</v>
      </c>
      <c r="D431" s="76"/>
      <c r="E431" s="73"/>
      <c r="F431" s="74"/>
      <c r="G431" s="75"/>
      <c r="H431" s="74"/>
      <c r="I431" s="74"/>
      <c r="J431" s="75">
        <f>SUM(K431+T431)</f>
        <v>22.6</v>
      </c>
      <c r="K431" s="74">
        <f>L431+M431+N431+O431+P431+Q431+R431+S431</f>
        <v>22.6</v>
      </c>
      <c r="L431" s="74"/>
      <c r="M431" s="74">
        <v>22.6</v>
      </c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5">
        <f t="shared" si="85"/>
        <v>0</v>
      </c>
      <c r="AA431" s="74"/>
      <c r="AB431" s="74"/>
    </row>
    <row r="432" spans="1:28" ht="14.25" hidden="1" customHeight="1" x14ac:dyDescent="0.2">
      <c r="A432" s="12" t="s">
        <v>251</v>
      </c>
      <c r="B432" s="21" t="s">
        <v>168</v>
      </c>
      <c r="C432" s="21" t="s">
        <v>137</v>
      </c>
      <c r="D432" s="107">
        <f t="shared" ref="D432:K432" si="99">SUM(D433+D436)</f>
        <v>4540.8999999999996</v>
      </c>
      <c r="E432" s="107">
        <f t="shared" si="99"/>
        <v>5997.8000000000011</v>
      </c>
      <c r="F432" s="107">
        <f t="shared" si="99"/>
        <v>0</v>
      </c>
      <c r="G432" s="79">
        <f t="shared" si="99"/>
        <v>6110.8000000000011</v>
      </c>
      <c r="H432" s="107">
        <f t="shared" si="99"/>
        <v>0</v>
      </c>
      <c r="I432" s="107">
        <f t="shared" si="99"/>
        <v>6110.8000000000011</v>
      </c>
      <c r="J432" s="79">
        <f t="shared" si="99"/>
        <v>5522.4</v>
      </c>
      <c r="K432" s="107">
        <f t="shared" si="99"/>
        <v>0</v>
      </c>
      <c r="L432" s="107"/>
      <c r="M432" s="107"/>
      <c r="N432" s="107"/>
      <c r="O432" s="107"/>
      <c r="P432" s="107"/>
      <c r="Q432" s="107"/>
      <c r="R432" s="107"/>
      <c r="S432" s="107"/>
      <c r="T432" s="107">
        <f>SUM(T433+T436)</f>
        <v>5522.4</v>
      </c>
      <c r="U432" s="107"/>
      <c r="V432" s="107"/>
      <c r="W432" s="107"/>
      <c r="X432" s="107"/>
      <c r="Y432" s="107"/>
      <c r="Z432" s="75">
        <f t="shared" si="85"/>
        <v>5522.4</v>
      </c>
      <c r="AA432" s="107">
        <f>SUM(AA433+AA436)</f>
        <v>0</v>
      </c>
      <c r="AB432" s="107">
        <f>SUM(AB433+AB436)</f>
        <v>5522.4</v>
      </c>
    </row>
    <row r="433" spans="1:28" ht="38.25" hidden="1" x14ac:dyDescent="0.2">
      <c r="A433" s="14" t="s">
        <v>406</v>
      </c>
      <c r="B433" s="20" t="s">
        <v>168</v>
      </c>
      <c r="C433" s="20" t="s">
        <v>137</v>
      </c>
      <c r="D433" s="73">
        <f t="shared" ref="D433:K433" si="100">SUM(D434:D435)</f>
        <v>0</v>
      </c>
      <c r="E433" s="73">
        <f t="shared" si="100"/>
        <v>5047.2000000000007</v>
      </c>
      <c r="F433" s="73">
        <f t="shared" si="100"/>
        <v>0</v>
      </c>
      <c r="G433" s="101">
        <f t="shared" si="100"/>
        <v>5047.2000000000007</v>
      </c>
      <c r="H433" s="73">
        <f t="shared" si="100"/>
        <v>0</v>
      </c>
      <c r="I433" s="73">
        <f t="shared" si="100"/>
        <v>5047.2000000000007</v>
      </c>
      <c r="J433" s="101">
        <f t="shared" si="100"/>
        <v>4526</v>
      </c>
      <c r="K433" s="73">
        <f t="shared" si="100"/>
        <v>0</v>
      </c>
      <c r="L433" s="73"/>
      <c r="M433" s="73"/>
      <c r="N433" s="73"/>
      <c r="O433" s="73"/>
      <c r="P433" s="73"/>
      <c r="Q433" s="73"/>
      <c r="R433" s="73"/>
      <c r="S433" s="73"/>
      <c r="T433" s="73">
        <f>SUM(T434:T435)</f>
        <v>4526</v>
      </c>
      <c r="U433" s="73"/>
      <c r="V433" s="73"/>
      <c r="W433" s="73"/>
      <c r="X433" s="73"/>
      <c r="Y433" s="73"/>
      <c r="Z433" s="75">
        <f t="shared" si="85"/>
        <v>4526</v>
      </c>
      <c r="AA433" s="73">
        <f>SUM(AA434:AA435)</f>
        <v>0</v>
      </c>
      <c r="AB433" s="73">
        <f>SUM(AB434:AB435)</f>
        <v>4526</v>
      </c>
    </row>
    <row r="434" spans="1:28" hidden="1" x14ac:dyDescent="0.2">
      <c r="A434" s="14" t="s">
        <v>252</v>
      </c>
      <c r="B434" s="20" t="s">
        <v>168</v>
      </c>
      <c r="C434" s="20" t="s">
        <v>137</v>
      </c>
      <c r="D434" s="76"/>
      <c r="E434" s="73">
        <f>SUM('[3]горбольница №1(федер.)'!$R$27)</f>
        <v>3930.3</v>
      </c>
      <c r="F434" s="74"/>
      <c r="G434" s="75">
        <f t="shared" ref="G434:G475" si="101">SUM(I434+H434)</f>
        <v>3930.3</v>
      </c>
      <c r="H434" s="74"/>
      <c r="I434" s="74">
        <v>3930.3</v>
      </c>
      <c r="J434" s="75">
        <f t="shared" ref="J434:J475" si="102">SUM(K434+T434)</f>
        <v>3524</v>
      </c>
      <c r="K434" s="74"/>
      <c r="L434" s="74"/>
      <c r="M434" s="74"/>
      <c r="N434" s="74"/>
      <c r="O434" s="74"/>
      <c r="P434" s="74"/>
      <c r="Q434" s="74"/>
      <c r="R434" s="74"/>
      <c r="S434" s="74"/>
      <c r="T434" s="74">
        <v>3524</v>
      </c>
      <c r="U434" s="74"/>
      <c r="V434" s="74"/>
      <c r="W434" s="74"/>
      <c r="X434" s="74"/>
      <c r="Y434" s="74"/>
      <c r="Z434" s="75">
        <f t="shared" si="85"/>
        <v>3524</v>
      </c>
      <c r="AA434" s="74"/>
      <c r="AB434" s="74">
        <v>3524</v>
      </c>
    </row>
    <row r="435" spans="1:28" hidden="1" x14ac:dyDescent="0.2">
      <c r="A435" s="14" t="s">
        <v>253</v>
      </c>
      <c r="B435" s="20" t="s">
        <v>168</v>
      </c>
      <c r="C435" s="20" t="s">
        <v>137</v>
      </c>
      <c r="D435" s="76"/>
      <c r="E435" s="73">
        <f>SUM('[3]горбольница №2 (федер)'!$R$27)</f>
        <v>1116.9000000000001</v>
      </c>
      <c r="F435" s="74"/>
      <c r="G435" s="75">
        <f t="shared" si="101"/>
        <v>1116.9000000000001</v>
      </c>
      <c r="H435" s="74"/>
      <c r="I435" s="74">
        <v>1116.9000000000001</v>
      </c>
      <c r="J435" s="75">
        <f t="shared" si="102"/>
        <v>1002</v>
      </c>
      <c r="K435" s="74"/>
      <c r="L435" s="74"/>
      <c r="M435" s="74"/>
      <c r="N435" s="74"/>
      <c r="O435" s="74"/>
      <c r="P435" s="74"/>
      <c r="Q435" s="74"/>
      <c r="R435" s="74"/>
      <c r="S435" s="74"/>
      <c r="T435" s="74">
        <v>1002</v>
      </c>
      <c r="U435" s="74"/>
      <c r="V435" s="74"/>
      <c r="W435" s="74"/>
      <c r="X435" s="74"/>
      <c r="Y435" s="74"/>
      <c r="Z435" s="75">
        <f t="shared" si="85"/>
        <v>1002</v>
      </c>
      <c r="AA435" s="74"/>
      <c r="AB435" s="74">
        <v>1002</v>
      </c>
    </row>
    <row r="436" spans="1:28" ht="39" hidden="1" customHeight="1" x14ac:dyDescent="0.2">
      <c r="A436" s="14" t="s">
        <v>407</v>
      </c>
      <c r="B436" s="20" t="s">
        <v>168</v>
      </c>
      <c r="C436" s="20" t="s">
        <v>137</v>
      </c>
      <c r="D436" s="73">
        <f t="shared" ref="D436:K436" si="103">SUM(D437:D438)</f>
        <v>4540.8999999999996</v>
      </c>
      <c r="E436" s="73">
        <f t="shared" si="103"/>
        <v>950.60000000000014</v>
      </c>
      <c r="F436" s="73">
        <f t="shared" si="103"/>
        <v>0</v>
      </c>
      <c r="G436" s="101">
        <f t="shared" si="103"/>
        <v>1063.5999999999999</v>
      </c>
      <c r="H436" s="73">
        <f t="shared" si="103"/>
        <v>0</v>
      </c>
      <c r="I436" s="73">
        <f t="shared" si="103"/>
        <v>1063.5999999999999</v>
      </c>
      <c r="J436" s="101">
        <f t="shared" si="103"/>
        <v>996.4</v>
      </c>
      <c r="K436" s="73">
        <f t="shared" si="103"/>
        <v>0</v>
      </c>
      <c r="L436" s="73"/>
      <c r="M436" s="73"/>
      <c r="N436" s="73"/>
      <c r="O436" s="73"/>
      <c r="P436" s="73"/>
      <c r="Q436" s="73"/>
      <c r="R436" s="73"/>
      <c r="S436" s="73"/>
      <c r="T436" s="73">
        <f>SUM(T437:T438)</f>
        <v>996.4</v>
      </c>
      <c r="U436" s="73"/>
      <c r="V436" s="73"/>
      <c r="W436" s="73"/>
      <c r="X436" s="73"/>
      <c r="Y436" s="73"/>
      <c r="Z436" s="75">
        <f t="shared" si="85"/>
        <v>996.4</v>
      </c>
      <c r="AA436" s="73">
        <f>SUM(AA437:AA438)</f>
        <v>0</v>
      </c>
      <c r="AB436" s="73">
        <f>SUM(AB437:AB438)</f>
        <v>996.4</v>
      </c>
    </row>
    <row r="437" spans="1:28" hidden="1" x14ac:dyDescent="0.2">
      <c r="A437" s="14" t="s">
        <v>252</v>
      </c>
      <c r="B437" s="20" t="s">
        <v>168</v>
      </c>
      <c r="C437" s="20" t="s">
        <v>137</v>
      </c>
      <c r="D437" s="76">
        <v>3603.6</v>
      </c>
      <c r="E437" s="73">
        <f>SUM('[3]горбольница №1(окруж.)'!$R$27)</f>
        <v>737.80000000000007</v>
      </c>
      <c r="F437" s="74"/>
      <c r="G437" s="75">
        <f t="shared" si="101"/>
        <v>825.5</v>
      </c>
      <c r="H437" s="74"/>
      <c r="I437" s="74">
        <v>825.5</v>
      </c>
      <c r="J437" s="75">
        <f t="shared" si="102"/>
        <v>773.5</v>
      </c>
      <c r="K437" s="74"/>
      <c r="L437" s="74"/>
      <c r="M437" s="74"/>
      <c r="N437" s="74"/>
      <c r="O437" s="74"/>
      <c r="P437" s="74"/>
      <c r="Q437" s="74"/>
      <c r="R437" s="74"/>
      <c r="S437" s="74"/>
      <c r="T437" s="74">
        <v>773.5</v>
      </c>
      <c r="U437" s="74"/>
      <c r="V437" s="74"/>
      <c r="W437" s="74"/>
      <c r="X437" s="74"/>
      <c r="Y437" s="74"/>
      <c r="Z437" s="75">
        <f t="shared" si="85"/>
        <v>773.5</v>
      </c>
      <c r="AA437" s="74"/>
      <c r="AB437" s="74">
        <v>773.5</v>
      </c>
    </row>
    <row r="438" spans="1:28" hidden="1" x14ac:dyDescent="0.2">
      <c r="A438" s="14" t="s">
        <v>253</v>
      </c>
      <c r="B438" s="20" t="s">
        <v>168</v>
      </c>
      <c r="C438" s="20" t="s">
        <v>137</v>
      </c>
      <c r="D438" s="76">
        <v>937.3</v>
      </c>
      <c r="E438" s="73">
        <f>SUM('[3]горбольница №2(окруж)'!$R$27)</f>
        <v>212.8</v>
      </c>
      <c r="F438" s="74"/>
      <c r="G438" s="75">
        <f t="shared" si="101"/>
        <v>238.1</v>
      </c>
      <c r="H438" s="74"/>
      <c r="I438" s="74">
        <v>238.1</v>
      </c>
      <c r="J438" s="75">
        <f t="shared" si="102"/>
        <v>222.9</v>
      </c>
      <c r="K438" s="74"/>
      <c r="L438" s="74"/>
      <c r="M438" s="74"/>
      <c r="N438" s="74"/>
      <c r="O438" s="74"/>
      <c r="P438" s="74"/>
      <c r="Q438" s="74"/>
      <c r="R438" s="74"/>
      <c r="S438" s="74"/>
      <c r="T438" s="74">
        <v>222.9</v>
      </c>
      <c r="U438" s="74"/>
      <c r="V438" s="74"/>
      <c r="W438" s="74"/>
      <c r="X438" s="74"/>
      <c r="Y438" s="74"/>
      <c r="Z438" s="75">
        <f t="shared" si="85"/>
        <v>222.9</v>
      </c>
      <c r="AA438" s="74"/>
      <c r="AB438" s="74">
        <v>222.9</v>
      </c>
    </row>
    <row r="439" spans="1:28" hidden="1" x14ac:dyDescent="0.2">
      <c r="A439" s="12" t="s">
        <v>254</v>
      </c>
      <c r="B439" s="21" t="s">
        <v>168</v>
      </c>
      <c r="C439" s="21" t="s">
        <v>168</v>
      </c>
      <c r="D439" s="86">
        <f t="shared" ref="D439:K439" si="104">SUM(D440)</f>
        <v>11530.5</v>
      </c>
      <c r="E439" s="86">
        <f t="shared" si="104"/>
        <v>89303.6</v>
      </c>
      <c r="F439" s="86">
        <f t="shared" si="104"/>
        <v>0</v>
      </c>
      <c r="G439" s="87">
        <f t="shared" si="104"/>
        <v>93206</v>
      </c>
      <c r="H439" s="86">
        <f t="shared" si="104"/>
        <v>9321</v>
      </c>
      <c r="I439" s="86">
        <f t="shared" si="104"/>
        <v>83885</v>
      </c>
      <c r="J439" s="87">
        <f>SUM(J440+J441)</f>
        <v>91901</v>
      </c>
      <c r="K439" s="86">
        <f t="shared" si="104"/>
        <v>4415</v>
      </c>
      <c r="L439" s="86"/>
      <c r="M439" s="86"/>
      <c r="N439" s="86"/>
      <c r="O439" s="86"/>
      <c r="P439" s="86"/>
      <c r="Q439" s="86"/>
      <c r="R439" s="86"/>
      <c r="S439" s="86"/>
      <c r="T439" s="86">
        <f>SUM(T440+T441)</f>
        <v>87486</v>
      </c>
      <c r="U439" s="86"/>
      <c r="V439" s="86"/>
      <c r="W439" s="86"/>
      <c r="X439" s="86"/>
      <c r="Y439" s="86"/>
      <c r="Z439" s="75">
        <f t="shared" si="85"/>
        <v>91901</v>
      </c>
      <c r="AA439" s="86">
        <f>SUM(AA440)</f>
        <v>4415</v>
      </c>
      <c r="AB439" s="86">
        <f>SUM(AB440+AB441)</f>
        <v>87486</v>
      </c>
    </row>
    <row r="440" spans="1:28" ht="38.25" hidden="1" x14ac:dyDescent="0.2">
      <c r="A440" s="14" t="s">
        <v>408</v>
      </c>
      <c r="B440" s="20" t="s">
        <v>168</v>
      </c>
      <c r="C440" s="20" t="s">
        <v>168</v>
      </c>
      <c r="D440" s="76">
        <v>11530.5</v>
      </c>
      <c r="E440" s="76">
        <v>89303.6</v>
      </c>
      <c r="F440" s="74"/>
      <c r="G440" s="75">
        <f t="shared" si="101"/>
        <v>93206</v>
      </c>
      <c r="H440" s="74">
        <v>9321</v>
      </c>
      <c r="I440" s="74">
        <v>83885</v>
      </c>
      <c r="J440" s="75">
        <f t="shared" si="102"/>
        <v>88300</v>
      </c>
      <c r="K440" s="74">
        <v>4415</v>
      </c>
      <c r="L440" s="74"/>
      <c r="M440" s="74"/>
      <c r="N440" s="74"/>
      <c r="O440" s="74"/>
      <c r="P440" s="74"/>
      <c r="Q440" s="74"/>
      <c r="R440" s="74"/>
      <c r="S440" s="74"/>
      <c r="T440" s="74">
        <v>83885</v>
      </c>
      <c r="U440" s="74"/>
      <c r="V440" s="74"/>
      <c r="W440" s="74"/>
      <c r="X440" s="74"/>
      <c r="Y440" s="74"/>
      <c r="Z440" s="75">
        <f t="shared" si="85"/>
        <v>88300</v>
      </c>
      <c r="AA440" s="74">
        <v>4415</v>
      </c>
      <c r="AB440" s="74">
        <v>83885</v>
      </c>
    </row>
    <row r="441" spans="1:28" hidden="1" x14ac:dyDescent="0.2">
      <c r="A441" s="14" t="s">
        <v>47</v>
      </c>
      <c r="B441" s="20"/>
      <c r="C441" s="20"/>
      <c r="D441" s="76"/>
      <c r="E441" s="76"/>
      <c r="F441" s="74"/>
      <c r="G441" s="75"/>
      <c r="H441" s="74"/>
      <c r="I441" s="74"/>
      <c r="J441" s="75">
        <f t="shared" si="102"/>
        <v>3601</v>
      </c>
      <c r="K441" s="74"/>
      <c r="L441" s="74"/>
      <c r="M441" s="74"/>
      <c r="N441" s="74"/>
      <c r="O441" s="74"/>
      <c r="P441" s="74"/>
      <c r="Q441" s="74"/>
      <c r="R441" s="74"/>
      <c r="S441" s="74"/>
      <c r="T441" s="74">
        <v>3601</v>
      </c>
      <c r="U441" s="74"/>
      <c r="V441" s="74"/>
      <c r="W441" s="74"/>
      <c r="X441" s="74"/>
      <c r="Y441" s="74"/>
      <c r="Z441" s="75">
        <f t="shared" si="85"/>
        <v>3601</v>
      </c>
      <c r="AA441" s="74"/>
      <c r="AB441" s="74">
        <v>3601</v>
      </c>
    </row>
    <row r="442" spans="1:28" s="135" customFormat="1" x14ac:dyDescent="0.2">
      <c r="A442" s="132" t="s">
        <v>255</v>
      </c>
      <c r="B442" s="141" t="s">
        <v>196</v>
      </c>
      <c r="C442" s="141" t="s">
        <v>131</v>
      </c>
      <c r="D442" s="142">
        <f t="shared" ref="D442:K442" si="105">SUM(D443+D444+D445+D468+D474)</f>
        <v>157677.4</v>
      </c>
      <c r="E442" s="142">
        <f t="shared" si="105"/>
        <v>161347</v>
      </c>
      <c r="F442" s="142">
        <f t="shared" si="105"/>
        <v>0</v>
      </c>
      <c r="G442" s="142">
        <f t="shared" si="105"/>
        <v>185846.3</v>
      </c>
      <c r="H442" s="142">
        <f t="shared" si="105"/>
        <v>7516.4</v>
      </c>
      <c r="I442" s="142">
        <f t="shared" si="105"/>
        <v>178329.90000000002</v>
      </c>
      <c r="J442" s="142">
        <f t="shared" si="105"/>
        <v>138046.5</v>
      </c>
      <c r="K442" s="142">
        <f t="shared" si="105"/>
        <v>4444</v>
      </c>
      <c r="L442" s="142"/>
      <c r="M442" s="142"/>
      <c r="N442" s="142"/>
      <c r="O442" s="142"/>
      <c r="P442" s="142"/>
      <c r="Q442" s="142"/>
      <c r="R442" s="142"/>
      <c r="S442" s="142"/>
      <c r="T442" s="142">
        <f>SUM(T443+T444+T445+T468+T474)</f>
        <v>133602.5</v>
      </c>
      <c r="U442" s="142"/>
      <c r="V442" s="142"/>
      <c r="W442" s="142"/>
      <c r="X442" s="142"/>
      <c r="Y442" s="142">
        <f>SUM(Y445)</f>
        <v>9475</v>
      </c>
      <c r="Z442" s="194">
        <f t="shared" si="85"/>
        <v>137602.5</v>
      </c>
      <c r="AA442" s="142">
        <f>SUM(AA443+AA444+AA445+AA468+AA474)</f>
        <v>4000</v>
      </c>
      <c r="AB442" s="142">
        <f>SUM(AB443+AB444+AB445+AB468+AB474)</f>
        <v>133602.5</v>
      </c>
    </row>
    <row r="443" spans="1:28" x14ac:dyDescent="0.2">
      <c r="A443" s="14" t="s">
        <v>256</v>
      </c>
      <c r="B443" s="15" t="s">
        <v>196</v>
      </c>
      <c r="C443" s="15" t="s">
        <v>130</v>
      </c>
      <c r="D443" s="72">
        <v>3689.3</v>
      </c>
      <c r="E443" s="73">
        <v>4058.4</v>
      </c>
      <c r="F443" s="74"/>
      <c r="G443" s="75">
        <f t="shared" si="101"/>
        <v>4058.4</v>
      </c>
      <c r="H443" s="74">
        <v>4058.4</v>
      </c>
      <c r="I443" s="74"/>
      <c r="J443" s="75">
        <f t="shared" si="102"/>
        <v>4444</v>
      </c>
      <c r="K443" s="74">
        <v>4444</v>
      </c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5">
        <f t="shared" si="85"/>
        <v>4000</v>
      </c>
      <c r="AA443" s="74">
        <v>4000</v>
      </c>
      <c r="AB443" s="74"/>
    </row>
    <row r="444" spans="1:28" ht="25.5" hidden="1" x14ac:dyDescent="0.2">
      <c r="A444" s="14" t="s">
        <v>409</v>
      </c>
      <c r="B444" s="15" t="s">
        <v>196</v>
      </c>
      <c r="C444" s="15" t="s">
        <v>132</v>
      </c>
      <c r="D444" s="72">
        <v>7067.5</v>
      </c>
      <c r="E444" s="73">
        <v>1183.7</v>
      </c>
      <c r="F444" s="74"/>
      <c r="G444" s="75">
        <f t="shared" si="101"/>
        <v>0</v>
      </c>
      <c r="H444" s="74"/>
      <c r="I444" s="74"/>
      <c r="J444" s="75">
        <f t="shared" si="102"/>
        <v>0</v>
      </c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5">
        <f t="shared" si="85"/>
        <v>0</v>
      </c>
      <c r="AA444" s="74"/>
      <c r="AB444" s="74"/>
    </row>
    <row r="445" spans="1:28" x14ac:dyDescent="0.2">
      <c r="A445" s="29" t="s">
        <v>257</v>
      </c>
      <c r="B445" s="13" t="s">
        <v>196</v>
      </c>
      <c r="C445" s="13" t="s">
        <v>134</v>
      </c>
      <c r="D445" s="86">
        <f>SUM(D446+D447+D448+D450+D451+D452+D458+D459+D449+D455+D456+D457)</f>
        <v>70336.299999999988</v>
      </c>
      <c r="E445" s="123">
        <f>SUM(E446+E447+E448+E449+E450+E451+E452+E457+E458+E459)</f>
        <v>58201.8</v>
      </c>
      <c r="F445" s="123">
        <f>SUM(F446+F447+F448+F449+F450+F451+F452+F458+F459)</f>
        <v>0</v>
      </c>
      <c r="G445" s="195">
        <f t="shared" si="101"/>
        <v>81860.100000000006</v>
      </c>
      <c r="H445" s="86">
        <f>SUM(H446+H447+H448+H450+H451+H452+H458+H459)</f>
        <v>3458</v>
      </c>
      <c r="I445" s="86">
        <f>SUM(I446+I447+I448+I450+I451+I452+I458+I459)</f>
        <v>78402.100000000006</v>
      </c>
      <c r="J445" s="87">
        <f>SUM(J446+J447+J448+J449+J450+J451+J452+J458+J459)</f>
        <v>32759.3</v>
      </c>
      <c r="K445" s="86">
        <f>SUM(K446+K447+K448+K450+K451+K452+K458+K459)</f>
        <v>0</v>
      </c>
      <c r="L445" s="86"/>
      <c r="M445" s="86"/>
      <c r="N445" s="86"/>
      <c r="O445" s="86"/>
      <c r="P445" s="86"/>
      <c r="Q445" s="86"/>
      <c r="R445" s="86"/>
      <c r="S445" s="86"/>
      <c r="T445" s="86">
        <f>SUM(T446+T447+T448+T449+T450+T451+T452+T458+T459)</f>
        <v>32759.3</v>
      </c>
      <c r="U445" s="86"/>
      <c r="V445" s="86"/>
      <c r="W445" s="86"/>
      <c r="X445" s="86"/>
      <c r="Y445" s="86">
        <f>SUM(Y459)</f>
        <v>9475</v>
      </c>
      <c r="Z445" s="195">
        <f t="shared" si="85"/>
        <v>32759.3</v>
      </c>
      <c r="AA445" s="86">
        <f>SUM(AA446+AA447+AA448+AA450+AA451+AA452+AA458+AA459)</f>
        <v>0</v>
      </c>
      <c r="AB445" s="86">
        <f>SUM(AB446+AB447+AB448+AB449+AB450+AB451+AB452+AB458+AB459)</f>
        <v>32759.3</v>
      </c>
    </row>
    <row r="446" spans="1:28" ht="16.5" hidden="1" customHeight="1" x14ac:dyDescent="0.2">
      <c r="A446" s="14" t="s">
        <v>258</v>
      </c>
      <c r="B446" s="15" t="s">
        <v>196</v>
      </c>
      <c r="C446" s="15" t="s">
        <v>134</v>
      </c>
      <c r="D446" s="72"/>
      <c r="E446" s="122">
        <v>727.8</v>
      </c>
      <c r="F446" s="74"/>
      <c r="G446" s="75">
        <f t="shared" si="101"/>
        <v>0</v>
      </c>
      <c r="H446" s="74"/>
      <c r="I446" s="74"/>
      <c r="J446" s="75">
        <f t="shared" si="102"/>
        <v>0</v>
      </c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5">
        <f t="shared" si="85"/>
        <v>0</v>
      </c>
      <c r="AA446" s="74"/>
      <c r="AB446" s="74"/>
    </row>
    <row r="447" spans="1:28" ht="25.5" hidden="1" x14ac:dyDescent="0.2">
      <c r="A447" s="14" t="s">
        <v>259</v>
      </c>
      <c r="B447" s="15" t="s">
        <v>196</v>
      </c>
      <c r="C447" s="15" t="s">
        <v>134</v>
      </c>
      <c r="D447" s="72">
        <v>1911</v>
      </c>
      <c r="E447" s="122">
        <v>459.9</v>
      </c>
      <c r="F447" s="74"/>
      <c r="G447" s="75">
        <f t="shared" si="101"/>
        <v>0</v>
      </c>
      <c r="H447" s="74"/>
      <c r="I447" s="74"/>
      <c r="J447" s="75">
        <f t="shared" si="102"/>
        <v>0</v>
      </c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5">
        <f t="shared" si="85"/>
        <v>0</v>
      </c>
      <c r="AA447" s="74"/>
      <c r="AB447" s="74"/>
    </row>
    <row r="448" spans="1:28" ht="51" x14ac:dyDescent="0.2">
      <c r="A448" s="14" t="s">
        <v>410</v>
      </c>
      <c r="B448" s="15" t="s">
        <v>196</v>
      </c>
      <c r="C448" s="15" t="s">
        <v>134</v>
      </c>
      <c r="D448" s="72">
        <v>17732</v>
      </c>
      <c r="E448" s="73">
        <v>9344</v>
      </c>
      <c r="F448" s="74"/>
      <c r="G448" s="75">
        <f t="shared" si="101"/>
        <v>5700</v>
      </c>
      <c r="H448" s="74"/>
      <c r="I448" s="74">
        <v>5700</v>
      </c>
      <c r="J448" s="75">
        <f t="shared" si="102"/>
        <v>657</v>
      </c>
      <c r="K448" s="74"/>
      <c r="L448" s="74"/>
      <c r="M448" s="74"/>
      <c r="N448" s="74"/>
      <c r="O448" s="74"/>
      <c r="P448" s="74"/>
      <c r="Q448" s="74"/>
      <c r="R448" s="74"/>
      <c r="S448" s="74"/>
      <c r="T448" s="74">
        <v>657</v>
      </c>
      <c r="U448" s="74"/>
      <c r="V448" s="74"/>
      <c r="W448" s="74"/>
      <c r="X448" s="74"/>
      <c r="Y448" s="74"/>
      <c r="Z448" s="75">
        <f t="shared" si="85"/>
        <v>657</v>
      </c>
      <c r="AA448" s="74"/>
      <c r="AB448" s="74">
        <v>657</v>
      </c>
    </row>
    <row r="449" spans="1:28" ht="51" x14ac:dyDescent="0.2">
      <c r="A449" s="40" t="s">
        <v>14</v>
      </c>
      <c r="B449" s="15" t="s">
        <v>196</v>
      </c>
      <c r="C449" s="15" t="s">
        <v>134</v>
      </c>
      <c r="D449" s="72">
        <v>3503</v>
      </c>
      <c r="E449" s="73"/>
      <c r="F449" s="74"/>
      <c r="G449" s="75">
        <f>SUM(I449+H449)</f>
        <v>0</v>
      </c>
      <c r="H449" s="74"/>
      <c r="I449" s="74"/>
      <c r="J449" s="75">
        <f>SUM(K449+T449)</f>
        <v>803</v>
      </c>
      <c r="K449" s="74"/>
      <c r="L449" s="74"/>
      <c r="M449" s="74"/>
      <c r="N449" s="74"/>
      <c r="O449" s="74"/>
      <c r="P449" s="74"/>
      <c r="Q449" s="74"/>
      <c r="R449" s="74"/>
      <c r="S449" s="74"/>
      <c r="T449" s="74">
        <v>803</v>
      </c>
      <c r="U449" s="74"/>
      <c r="V449" s="74"/>
      <c r="W449" s="74"/>
      <c r="X449" s="74"/>
      <c r="Y449" s="74"/>
      <c r="Z449" s="75">
        <f t="shared" si="85"/>
        <v>803</v>
      </c>
      <c r="AA449" s="74"/>
      <c r="AB449" s="74">
        <v>803</v>
      </c>
    </row>
    <row r="450" spans="1:28" ht="51" x14ac:dyDescent="0.2">
      <c r="A450" s="14" t="s">
        <v>411</v>
      </c>
      <c r="B450" s="15" t="s">
        <v>196</v>
      </c>
      <c r="C450" s="15" t="s">
        <v>134</v>
      </c>
      <c r="D450" s="72">
        <v>15315</v>
      </c>
      <c r="E450" s="73">
        <v>9299</v>
      </c>
      <c r="F450" s="74"/>
      <c r="G450" s="75">
        <f t="shared" si="101"/>
        <v>2883</v>
      </c>
      <c r="H450" s="74"/>
      <c r="I450" s="74">
        <v>2883</v>
      </c>
      <c r="J450" s="75">
        <f t="shared" si="102"/>
        <v>0</v>
      </c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5">
        <f t="shared" si="85"/>
        <v>0</v>
      </c>
      <c r="AA450" s="74"/>
      <c r="AB450" s="74"/>
    </row>
    <row r="451" spans="1:28" ht="38.25" x14ac:dyDescent="0.2">
      <c r="A451" s="14" t="s">
        <v>412</v>
      </c>
      <c r="B451" s="15" t="s">
        <v>196</v>
      </c>
      <c r="C451" s="15" t="s">
        <v>134</v>
      </c>
      <c r="D451" s="72">
        <v>12433.7</v>
      </c>
      <c r="E451" s="73">
        <v>13919.6</v>
      </c>
      <c r="F451" s="74"/>
      <c r="G451" s="75">
        <f t="shared" si="101"/>
        <v>14755.2</v>
      </c>
      <c r="H451" s="74"/>
      <c r="I451" s="74">
        <v>14755.2</v>
      </c>
      <c r="J451" s="75">
        <f t="shared" si="102"/>
        <v>12665</v>
      </c>
      <c r="K451" s="74"/>
      <c r="L451" s="74"/>
      <c r="M451" s="74"/>
      <c r="N451" s="74"/>
      <c r="O451" s="74"/>
      <c r="P451" s="74"/>
      <c r="Q451" s="74"/>
      <c r="R451" s="74"/>
      <c r="S451" s="74"/>
      <c r="T451" s="74">
        <v>12665</v>
      </c>
      <c r="U451" s="74"/>
      <c r="V451" s="74"/>
      <c r="W451" s="74"/>
      <c r="X451" s="74"/>
      <c r="Y451" s="74"/>
      <c r="Z451" s="75">
        <f t="shared" si="85"/>
        <v>12665</v>
      </c>
      <c r="AA451" s="74"/>
      <c r="AB451" s="74">
        <v>12665</v>
      </c>
    </row>
    <row r="452" spans="1:28" ht="41.25" customHeight="1" x14ac:dyDescent="0.2">
      <c r="A452" s="14" t="s">
        <v>413</v>
      </c>
      <c r="B452" s="15" t="s">
        <v>196</v>
      </c>
      <c r="C452" s="15" t="s">
        <v>134</v>
      </c>
      <c r="D452" s="73">
        <f>SUM(D453+D454)</f>
        <v>11359.6</v>
      </c>
      <c r="E452" s="73">
        <f>SUM(E453+E454)</f>
        <v>14258.4</v>
      </c>
      <c r="F452" s="73">
        <f>SUM(F453+F454)</f>
        <v>0</v>
      </c>
      <c r="G452" s="75">
        <f t="shared" si="101"/>
        <v>14258.4</v>
      </c>
      <c r="H452" s="73">
        <f>SUM(H453+H454)</f>
        <v>0</v>
      </c>
      <c r="I452" s="73">
        <v>14258.4</v>
      </c>
      <c r="J452" s="101">
        <f>SUM(J453+J455)</f>
        <v>18634.3</v>
      </c>
      <c r="K452" s="73">
        <f>SUM(K453+K454)</f>
        <v>0</v>
      </c>
      <c r="L452" s="73"/>
      <c r="M452" s="73"/>
      <c r="N452" s="73"/>
      <c r="O452" s="73"/>
      <c r="P452" s="73"/>
      <c r="Q452" s="73"/>
      <c r="R452" s="73"/>
      <c r="S452" s="73"/>
      <c r="T452" s="73">
        <f>SUM(T453+T454+T455)</f>
        <v>18634.3</v>
      </c>
      <c r="U452" s="73"/>
      <c r="V452" s="73"/>
      <c r="W452" s="73"/>
      <c r="X452" s="73"/>
      <c r="Y452" s="73"/>
      <c r="Z452" s="75">
        <f t="shared" si="85"/>
        <v>18634.3</v>
      </c>
      <c r="AA452" s="73">
        <f>SUM(AA453+AA454)</f>
        <v>0</v>
      </c>
      <c r="AB452" s="73">
        <f>SUM(AB453+AB454+AB455)</f>
        <v>18634.3</v>
      </c>
    </row>
    <row r="453" spans="1:28" x14ac:dyDescent="0.2">
      <c r="A453" s="14" t="s">
        <v>260</v>
      </c>
      <c r="B453" s="15" t="s">
        <v>196</v>
      </c>
      <c r="C453" s="15" t="s">
        <v>134</v>
      </c>
      <c r="D453" s="72">
        <v>11359.6</v>
      </c>
      <c r="E453" s="73">
        <v>12279</v>
      </c>
      <c r="F453" s="74"/>
      <c r="G453" s="75">
        <f t="shared" si="101"/>
        <v>0</v>
      </c>
      <c r="H453" s="74"/>
      <c r="I453" s="74"/>
      <c r="J453" s="75">
        <f t="shared" si="102"/>
        <v>0</v>
      </c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5">
        <f t="shared" si="85"/>
        <v>0</v>
      </c>
      <c r="AA453" s="74"/>
      <c r="AB453" s="74"/>
    </row>
    <row r="454" spans="1:28" ht="15.75" customHeight="1" x14ac:dyDescent="0.2">
      <c r="A454" s="14" t="s">
        <v>261</v>
      </c>
      <c r="B454" s="15" t="s">
        <v>196</v>
      </c>
      <c r="C454" s="15" t="s">
        <v>134</v>
      </c>
      <c r="D454" s="72"/>
      <c r="E454" s="73">
        <v>1979.4</v>
      </c>
      <c r="F454" s="74"/>
      <c r="G454" s="75">
        <f t="shared" si="101"/>
        <v>0</v>
      </c>
      <c r="H454" s="74"/>
      <c r="I454" s="74"/>
      <c r="J454" s="75">
        <f t="shared" si="102"/>
        <v>0</v>
      </c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5">
        <f t="shared" si="85"/>
        <v>0</v>
      </c>
      <c r="AA454" s="74"/>
      <c r="AB454" s="74"/>
    </row>
    <row r="455" spans="1:28" ht="12.75" customHeight="1" x14ac:dyDescent="0.2">
      <c r="A455" s="14" t="s">
        <v>377</v>
      </c>
      <c r="B455" s="43" t="s">
        <v>196</v>
      </c>
      <c r="C455" s="43" t="s">
        <v>134</v>
      </c>
      <c r="D455" s="72">
        <v>10</v>
      </c>
      <c r="E455" s="73"/>
      <c r="F455" s="74"/>
      <c r="G455" s="75">
        <f t="shared" si="101"/>
        <v>0</v>
      </c>
      <c r="H455" s="74"/>
      <c r="I455" s="74"/>
      <c r="J455" s="75">
        <f t="shared" si="102"/>
        <v>18634.3</v>
      </c>
      <c r="K455" s="74"/>
      <c r="L455" s="74"/>
      <c r="M455" s="74"/>
      <c r="N455" s="74"/>
      <c r="O455" s="74"/>
      <c r="P455" s="74"/>
      <c r="Q455" s="74"/>
      <c r="R455" s="74"/>
      <c r="S455" s="74"/>
      <c r="T455" s="74">
        <v>18634.3</v>
      </c>
      <c r="U455" s="74"/>
      <c r="V455" s="74"/>
      <c r="W455" s="74"/>
      <c r="X455" s="74"/>
      <c r="Y455" s="74"/>
      <c r="Z455" s="75">
        <f t="shared" si="85"/>
        <v>18634.3</v>
      </c>
      <c r="AA455" s="74"/>
      <c r="AB455" s="74">
        <v>18634.3</v>
      </c>
    </row>
    <row r="456" spans="1:28" ht="13.5" customHeight="1" x14ac:dyDescent="0.2">
      <c r="A456" s="40" t="s">
        <v>54</v>
      </c>
      <c r="B456" s="43" t="s">
        <v>196</v>
      </c>
      <c r="C456" s="43" t="s">
        <v>134</v>
      </c>
      <c r="D456" s="72">
        <v>500</v>
      </c>
      <c r="E456" s="73"/>
      <c r="F456" s="74"/>
      <c r="G456" s="75">
        <f t="shared" si="101"/>
        <v>0</v>
      </c>
      <c r="H456" s="74"/>
      <c r="I456" s="74"/>
      <c r="J456" s="75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5">
        <f t="shared" si="85"/>
        <v>0</v>
      </c>
      <c r="AA456" s="74"/>
      <c r="AB456" s="74"/>
    </row>
    <row r="457" spans="1:28" ht="15.75" customHeight="1" x14ac:dyDescent="0.2">
      <c r="A457" s="40" t="s">
        <v>55</v>
      </c>
      <c r="B457" s="43" t="s">
        <v>196</v>
      </c>
      <c r="C457" s="43" t="s">
        <v>134</v>
      </c>
      <c r="D457" s="72">
        <v>306</v>
      </c>
      <c r="E457" s="73">
        <v>730.1</v>
      </c>
      <c r="F457" s="74"/>
      <c r="G457" s="75">
        <f t="shared" si="101"/>
        <v>0</v>
      </c>
      <c r="H457" s="74"/>
      <c r="I457" s="74"/>
      <c r="J457" s="75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5">
        <f t="shared" si="85"/>
        <v>0</v>
      </c>
      <c r="AA457" s="74"/>
      <c r="AB457" s="74"/>
    </row>
    <row r="458" spans="1:28" ht="38.25" x14ac:dyDescent="0.2">
      <c r="A458" s="14" t="s">
        <v>262</v>
      </c>
      <c r="B458" s="15" t="s">
        <v>196</v>
      </c>
      <c r="C458" s="15" t="s">
        <v>134</v>
      </c>
      <c r="D458" s="72"/>
      <c r="E458" s="73">
        <v>0</v>
      </c>
      <c r="F458" s="74"/>
      <c r="G458" s="75">
        <f t="shared" si="101"/>
        <v>34571.5</v>
      </c>
      <c r="H458" s="74">
        <v>3458</v>
      </c>
      <c r="I458" s="74">
        <v>31113.5</v>
      </c>
      <c r="J458" s="75">
        <f t="shared" si="102"/>
        <v>0</v>
      </c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5">
        <f t="shared" ref="Z458:Z498" si="106">SUM(AA458:AB458)</f>
        <v>0</v>
      </c>
      <c r="AA458" s="74"/>
      <c r="AB458" s="74"/>
    </row>
    <row r="459" spans="1:28" ht="64.5" customHeight="1" collapsed="1" x14ac:dyDescent="0.2">
      <c r="A459" s="14" t="s">
        <v>414</v>
      </c>
      <c r="B459" s="15" t="s">
        <v>196</v>
      </c>
      <c r="C459" s="15" t="s">
        <v>134</v>
      </c>
      <c r="D459" s="73">
        <f>SUM(D460:D467)</f>
        <v>7266</v>
      </c>
      <c r="E459" s="73">
        <f>SUM(E460:E467)</f>
        <v>9463</v>
      </c>
      <c r="F459" s="73">
        <f>SUM(F460:F467)</f>
        <v>0</v>
      </c>
      <c r="G459" s="101">
        <f>SUM(G460:G467)</f>
        <v>0</v>
      </c>
      <c r="H459" s="73">
        <f>SUM(H460:H467)</f>
        <v>0</v>
      </c>
      <c r="I459" s="73">
        <v>9692</v>
      </c>
      <c r="J459" s="101">
        <v>0</v>
      </c>
      <c r="K459" s="73">
        <f>SUM(K460:K467)</f>
        <v>0</v>
      </c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>
        <f>SUM(Y460:Y467)</f>
        <v>9475</v>
      </c>
      <c r="Z459" s="75">
        <f t="shared" si="106"/>
        <v>0</v>
      </c>
      <c r="AA459" s="73">
        <f>SUM(AA460:AA467)</f>
        <v>0</v>
      </c>
      <c r="AB459" s="73"/>
    </row>
    <row r="460" spans="1:28" hidden="1" outlineLevel="1" x14ac:dyDescent="0.2">
      <c r="A460" s="14" t="s">
        <v>263</v>
      </c>
      <c r="B460" s="15" t="s">
        <v>196</v>
      </c>
      <c r="C460" s="15" t="s">
        <v>134</v>
      </c>
      <c r="D460" s="72">
        <v>1990.6</v>
      </c>
      <c r="E460" s="73">
        <v>2400</v>
      </c>
      <c r="F460" s="74"/>
      <c r="G460" s="75">
        <f t="shared" si="101"/>
        <v>0</v>
      </c>
      <c r="H460" s="74"/>
      <c r="I460" s="74"/>
      <c r="J460" s="75">
        <f t="shared" si="102"/>
        <v>2984.6</v>
      </c>
      <c r="K460" s="74"/>
      <c r="L460" s="74"/>
      <c r="M460" s="74"/>
      <c r="N460" s="74"/>
      <c r="O460" s="74"/>
      <c r="P460" s="74"/>
      <c r="Q460" s="74"/>
      <c r="R460" s="74"/>
      <c r="S460" s="74"/>
      <c r="T460" s="74">
        <v>2984.6</v>
      </c>
      <c r="U460" s="74"/>
      <c r="V460" s="74"/>
      <c r="W460" s="74"/>
      <c r="X460" s="74"/>
      <c r="Y460" s="74">
        <v>2984.6</v>
      </c>
      <c r="Z460" s="75">
        <f t="shared" si="106"/>
        <v>2984.6</v>
      </c>
      <c r="AA460" s="74"/>
      <c r="AB460" s="74">
        <v>2984.6</v>
      </c>
    </row>
    <row r="461" spans="1:28" hidden="1" outlineLevel="1" x14ac:dyDescent="0.2">
      <c r="A461" s="14" t="s">
        <v>264</v>
      </c>
      <c r="B461" s="15" t="s">
        <v>196</v>
      </c>
      <c r="C461" s="15" t="s">
        <v>134</v>
      </c>
      <c r="D461" s="72">
        <v>612.4</v>
      </c>
      <c r="E461" s="73">
        <v>800</v>
      </c>
      <c r="F461" s="74"/>
      <c r="G461" s="75">
        <f t="shared" si="101"/>
        <v>0</v>
      </c>
      <c r="H461" s="74"/>
      <c r="I461" s="74"/>
      <c r="J461" s="75">
        <f t="shared" si="102"/>
        <v>994.9</v>
      </c>
      <c r="K461" s="74"/>
      <c r="L461" s="74"/>
      <c r="M461" s="74"/>
      <c r="N461" s="74"/>
      <c r="O461" s="74"/>
      <c r="P461" s="74"/>
      <c r="Q461" s="74"/>
      <c r="R461" s="74"/>
      <c r="S461" s="74"/>
      <c r="T461" s="74">
        <v>994.9</v>
      </c>
      <c r="U461" s="74"/>
      <c r="V461" s="74"/>
      <c r="W461" s="74"/>
      <c r="X461" s="74"/>
      <c r="Y461" s="74">
        <v>994.9</v>
      </c>
      <c r="Z461" s="75">
        <f t="shared" si="106"/>
        <v>994.9</v>
      </c>
      <c r="AA461" s="74"/>
      <c r="AB461" s="74">
        <v>994.9</v>
      </c>
    </row>
    <row r="462" spans="1:28" hidden="1" outlineLevel="1" x14ac:dyDescent="0.2">
      <c r="A462" s="14" t="s">
        <v>265</v>
      </c>
      <c r="B462" s="15" t="s">
        <v>196</v>
      </c>
      <c r="C462" s="15" t="s">
        <v>134</v>
      </c>
      <c r="D462" s="72">
        <v>1709.7</v>
      </c>
      <c r="E462" s="73">
        <v>2248</v>
      </c>
      <c r="F462" s="74"/>
      <c r="G462" s="75">
        <f t="shared" si="101"/>
        <v>0</v>
      </c>
      <c r="H462" s="74"/>
      <c r="I462" s="74"/>
      <c r="J462" s="75">
        <f t="shared" si="102"/>
        <v>1563.4</v>
      </c>
      <c r="K462" s="74"/>
      <c r="L462" s="74"/>
      <c r="M462" s="74"/>
      <c r="N462" s="74"/>
      <c r="O462" s="74"/>
      <c r="P462" s="74"/>
      <c r="Q462" s="74"/>
      <c r="R462" s="74"/>
      <c r="S462" s="74"/>
      <c r="T462" s="74">
        <v>1563.4</v>
      </c>
      <c r="U462" s="74"/>
      <c r="V462" s="74"/>
      <c r="W462" s="74"/>
      <c r="X462" s="74"/>
      <c r="Y462" s="74">
        <v>1563.4</v>
      </c>
      <c r="Z462" s="75">
        <f t="shared" si="106"/>
        <v>1563.4</v>
      </c>
      <c r="AA462" s="74"/>
      <c r="AB462" s="74">
        <v>1563.4</v>
      </c>
    </row>
    <row r="463" spans="1:28" hidden="1" outlineLevel="1" x14ac:dyDescent="0.2">
      <c r="A463" s="14" t="s">
        <v>266</v>
      </c>
      <c r="B463" s="15" t="s">
        <v>196</v>
      </c>
      <c r="C463" s="15" t="s">
        <v>134</v>
      </c>
      <c r="D463" s="72">
        <v>1625.6</v>
      </c>
      <c r="E463" s="73">
        <v>2300</v>
      </c>
      <c r="F463" s="74"/>
      <c r="G463" s="75">
        <f t="shared" si="101"/>
        <v>0</v>
      </c>
      <c r="H463" s="74"/>
      <c r="I463" s="74"/>
      <c r="J463" s="75">
        <f t="shared" si="102"/>
        <v>1705.5</v>
      </c>
      <c r="K463" s="74"/>
      <c r="L463" s="74"/>
      <c r="M463" s="74"/>
      <c r="N463" s="74"/>
      <c r="O463" s="74"/>
      <c r="P463" s="74"/>
      <c r="Q463" s="74"/>
      <c r="R463" s="74"/>
      <c r="S463" s="74"/>
      <c r="T463" s="74">
        <v>1705.5</v>
      </c>
      <c r="U463" s="74"/>
      <c r="V463" s="74"/>
      <c r="W463" s="74"/>
      <c r="X463" s="74"/>
      <c r="Y463" s="74">
        <v>1705.5</v>
      </c>
      <c r="Z463" s="75">
        <f t="shared" si="106"/>
        <v>1705.5</v>
      </c>
      <c r="AA463" s="74"/>
      <c r="AB463" s="74">
        <v>1705.5</v>
      </c>
    </row>
    <row r="464" spans="1:28" hidden="1" outlineLevel="1" x14ac:dyDescent="0.2">
      <c r="A464" s="14" t="s">
        <v>267</v>
      </c>
      <c r="B464" s="15" t="s">
        <v>196</v>
      </c>
      <c r="C464" s="15" t="s">
        <v>134</v>
      </c>
      <c r="D464" s="72">
        <v>576.6</v>
      </c>
      <c r="E464" s="73">
        <v>750</v>
      </c>
      <c r="F464" s="74"/>
      <c r="G464" s="75">
        <f t="shared" si="101"/>
        <v>0</v>
      </c>
      <c r="H464" s="74"/>
      <c r="I464" s="74"/>
      <c r="J464" s="75">
        <f t="shared" si="102"/>
        <v>758</v>
      </c>
      <c r="K464" s="74"/>
      <c r="L464" s="74"/>
      <c r="M464" s="74"/>
      <c r="N464" s="74"/>
      <c r="O464" s="74"/>
      <c r="P464" s="74"/>
      <c r="Q464" s="74"/>
      <c r="R464" s="74"/>
      <c r="S464" s="74"/>
      <c r="T464" s="74">
        <v>758</v>
      </c>
      <c r="U464" s="74"/>
      <c r="V464" s="74"/>
      <c r="W464" s="74"/>
      <c r="X464" s="74"/>
      <c r="Y464" s="74">
        <v>758</v>
      </c>
      <c r="Z464" s="75">
        <f t="shared" si="106"/>
        <v>758</v>
      </c>
      <c r="AA464" s="74"/>
      <c r="AB464" s="74">
        <v>758</v>
      </c>
    </row>
    <row r="465" spans="1:28" hidden="1" outlineLevel="1" x14ac:dyDescent="0.2">
      <c r="A465" s="14" t="s">
        <v>268</v>
      </c>
      <c r="B465" s="15" t="s">
        <v>196</v>
      </c>
      <c r="C465" s="15" t="s">
        <v>134</v>
      </c>
      <c r="D465" s="72">
        <v>196.6</v>
      </c>
      <c r="E465" s="73">
        <v>250</v>
      </c>
      <c r="F465" s="74"/>
      <c r="G465" s="75">
        <f t="shared" si="101"/>
        <v>0</v>
      </c>
      <c r="H465" s="74"/>
      <c r="I465" s="74"/>
      <c r="J465" s="75">
        <f t="shared" si="102"/>
        <v>236.9</v>
      </c>
      <c r="K465" s="74"/>
      <c r="L465" s="74"/>
      <c r="M465" s="74"/>
      <c r="N465" s="74"/>
      <c r="O465" s="74"/>
      <c r="P465" s="74"/>
      <c r="Q465" s="74"/>
      <c r="R465" s="74"/>
      <c r="S465" s="74"/>
      <c r="T465" s="74">
        <v>236.9</v>
      </c>
      <c r="U465" s="74"/>
      <c r="V465" s="74"/>
      <c r="W465" s="74"/>
      <c r="X465" s="74"/>
      <c r="Y465" s="74">
        <v>236.9</v>
      </c>
      <c r="Z465" s="75">
        <f t="shared" si="106"/>
        <v>236.9</v>
      </c>
      <c r="AA465" s="74"/>
      <c r="AB465" s="74">
        <v>236.9</v>
      </c>
    </row>
    <row r="466" spans="1:28" hidden="1" outlineLevel="1" x14ac:dyDescent="0.2">
      <c r="A466" s="14" t="s">
        <v>269</v>
      </c>
      <c r="B466" s="15" t="s">
        <v>196</v>
      </c>
      <c r="C466" s="15" t="s">
        <v>134</v>
      </c>
      <c r="D466" s="72">
        <v>174.8</v>
      </c>
      <c r="E466" s="73">
        <v>330</v>
      </c>
      <c r="F466" s="74"/>
      <c r="G466" s="75">
        <f t="shared" si="101"/>
        <v>0</v>
      </c>
      <c r="H466" s="74"/>
      <c r="I466" s="74"/>
      <c r="J466" s="75">
        <f t="shared" si="102"/>
        <v>331.6</v>
      </c>
      <c r="K466" s="74"/>
      <c r="L466" s="74"/>
      <c r="M466" s="74"/>
      <c r="N466" s="74"/>
      <c r="O466" s="74"/>
      <c r="P466" s="74"/>
      <c r="Q466" s="74"/>
      <c r="R466" s="74"/>
      <c r="S466" s="74"/>
      <c r="T466" s="74">
        <v>331.6</v>
      </c>
      <c r="U466" s="74"/>
      <c r="V466" s="74"/>
      <c r="W466" s="74"/>
      <c r="X466" s="74"/>
      <c r="Y466" s="74">
        <v>331.6</v>
      </c>
      <c r="Z466" s="75">
        <f t="shared" si="106"/>
        <v>331.6</v>
      </c>
      <c r="AA466" s="74"/>
      <c r="AB466" s="74">
        <v>331.6</v>
      </c>
    </row>
    <row r="467" spans="1:28" hidden="1" outlineLevel="1" x14ac:dyDescent="0.2">
      <c r="A467" s="14" t="s">
        <v>270</v>
      </c>
      <c r="B467" s="15" t="s">
        <v>196</v>
      </c>
      <c r="C467" s="15" t="s">
        <v>134</v>
      </c>
      <c r="D467" s="72">
        <v>379.7</v>
      </c>
      <c r="E467" s="73">
        <v>385</v>
      </c>
      <c r="F467" s="74"/>
      <c r="G467" s="75">
        <f t="shared" si="101"/>
        <v>0</v>
      </c>
      <c r="H467" s="74"/>
      <c r="I467" s="74"/>
      <c r="J467" s="75">
        <f t="shared" si="102"/>
        <v>900.1</v>
      </c>
      <c r="K467" s="74"/>
      <c r="L467" s="74"/>
      <c r="M467" s="74"/>
      <c r="N467" s="74"/>
      <c r="O467" s="74"/>
      <c r="P467" s="74"/>
      <c r="Q467" s="74"/>
      <c r="R467" s="74"/>
      <c r="S467" s="74"/>
      <c r="T467" s="74">
        <v>900.1</v>
      </c>
      <c r="U467" s="74"/>
      <c r="V467" s="74"/>
      <c r="W467" s="74"/>
      <c r="X467" s="74"/>
      <c r="Y467" s="74">
        <v>900.1</v>
      </c>
      <c r="Z467" s="75">
        <f t="shared" si="106"/>
        <v>900.1</v>
      </c>
      <c r="AA467" s="74"/>
      <c r="AB467" s="74">
        <v>900.1</v>
      </c>
    </row>
    <row r="468" spans="1:28" s="18" customFormat="1" ht="18.75" customHeight="1" collapsed="1" x14ac:dyDescent="0.2">
      <c r="A468" s="25" t="s">
        <v>415</v>
      </c>
      <c r="B468" s="17" t="s">
        <v>196</v>
      </c>
      <c r="C468" s="24" t="s">
        <v>137</v>
      </c>
      <c r="D468" s="91">
        <f t="shared" ref="D468:K468" si="107">SUM(D469+D470+D473)</f>
        <v>67656.800000000003</v>
      </c>
      <c r="E468" s="91">
        <f t="shared" si="107"/>
        <v>86694.1</v>
      </c>
      <c r="F468" s="91">
        <f t="shared" si="107"/>
        <v>0</v>
      </c>
      <c r="G468" s="92">
        <f t="shared" si="107"/>
        <v>88718.8</v>
      </c>
      <c r="H468" s="91">
        <f t="shared" si="107"/>
        <v>0</v>
      </c>
      <c r="I468" s="91">
        <f t="shared" si="107"/>
        <v>88718.8</v>
      </c>
      <c r="J468" s="92">
        <f>SUM(J469+J470+J473+J471+J472)</f>
        <v>86617.2</v>
      </c>
      <c r="K468" s="91">
        <f t="shared" si="107"/>
        <v>0</v>
      </c>
      <c r="L468" s="91"/>
      <c r="M468" s="91"/>
      <c r="N468" s="91"/>
      <c r="O468" s="91"/>
      <c r="P468" s="91"/>
      <c r="Q468" s="91"/>
      <c r="R468" s="91"/>
      <c r="S468" s="91"/>
      <c r="T468" s="91">
        <f>SUM(T469+T470+T471+T472+T473)</f>
        <v>86617.2</v>
      </c>
      <c r="U468" s="91"/>
      <c r="V468" s="91"/>
      <c r="W468" s="91"/>
      <c r="X468" s="91"/>
      <c r="Y468" s="91"/>
      <c r="Z468" s="75">
        <f t="shared" si="106"/>
        <v>86617.2</v>
      </c>
      <c r="AA468" s="91">
        <f>SUM(AA469+AA470+AA471+AA472+AA473)</f>
        <v>0</v>
      </c>
      <c r="AB468" s="91">
        <f>SUM(AB469+AB470+AB471+AB472+AB473)</f>
        <v>86617.2</v>
      </c>
    </row>
    <row r="469" spans="1:28" ht="38.25" x14ac:dyDescent="0.2">
      <c r="A469" s="14" t="s">
        <v>271</v>
      </c>
      <c r="B469" s="15" t="s">
        <v>196</v>
      </c>
      <c r="C469" s="20" t="s">
        <v>137</v>
      </c>
      <c r="D469" s="76">
        <v>464.8</v>
      </c>
      <c r="E469" s="73">
        <v>928.2</v>
      </c>
      <c r="F469" s="74"/>
      <c r="G469" s="75">
        <f t="shared" si="101"/>
        <v>685.2</v>
      </c>
      <c r="H469" s="74"/>
      <c r="I469" s="74">
        <v>685.2</v>
      </c>
      <c r="J469" s="75">
        <f t="shared" si="102"/>
        <v>685.2</v>
      </c>
      <c r="K469" s="74"/>
      <c r="L469" s="74"/>
      <c r="M469" s="74"/>
      <c r="N469" s="74"/>
      <c r="O469" s="74"/>
      <c r="P469" s="74"/>
      <c r="Q469" s="74"/>
      <c r="R469" s="74"/>
      <c r="S469" s="74"/>
      <c r="T469" s="74">
        <v>685.2</v>
      </c>
      <c r="U469" s="74"/>
      <c r="V469" s="74"/>
      <c r="W469" s="74"/>
      <c r="X469" s="74"/>
      <c r="Y469" s="74"/>
      <c r="Z469" s="75">
        <f t="shared" si="106"/>
        <v>685.2</v>
      </c>
      <c r="AA469" s="74"/>
      <c r="AB469" s="74">
        <v>685.2</v>
      </c>
    </row>
    <row r="470" spans="1:28" ht="51" x14ac:dyDescent="0.2">
      <c r="A470" s="14" t="s">
        <v>272</v>
      </c>
      <c r="B470" s="15" t="s">
        <v>196</v>
      </c>
      <c r="C470" s="20" t="s">
        <v>137</v>
      </c>
      <c r="D470" s="76">
        <v>54718</v>
      </c>
      <c r="E470" s="73">
        <v>63765.9</v>
      </c>
      <c r="F470" s="74"/>
      <c r="G470" s="75">
        <f t="shared" si="101"/>
        <v>66032.600000000006</v>
      </c>
      <c r="H470" s="74"/>
      <c r="I470" s="74">
        <v>66032.600000000006</v>
      </c>
      <c r="J470" s="75">
        <f t="shared" si="102"/>
        <v>64898</v>
      </c>
      <c r="K470" s="74"/>
      <c r="L470" s="74"/>
      <c r="M470" s="74"/>
      <c r="N470" s="74"/>
      <c r="O470" s="74"/>
      <c r="P470" s="74"/>
      <c r="Q470" s="74"/>
      <c r="R470" s="74"/>
      <c r="S470" s="74"/>
      <c r="T470" s="74">
        <v>64898</v>
      </c>
      <c r="U470" s="74"/>
      <c r="V470" s="74"/>
      <c r="W470" s="74"/>
      <c r="X470" s="74"/>
      <c r="Y470" s="74"/>
      <c r="Z470" s="75">
        <f t="shared" si="106"/>
        <v>64898</v>
      </c>
      <c r="AA470" s="74"/>
      <c r="AB470" s="74">
        <v>64898</v>
      </c>
    </row>
    <row r="471" spans="1:28" ht="51" x14ac:dyDescent="0.2">
      <c r="A471" s="14" t="s">
        <v>411</v>
      </c>
      <c r="B471" s="15" t="s">
        <v>196</v>
      </c>
      <c r="C471" s="15" t="s">
        <v>137</v>
      </c>
      <c r="D471" s="72"/>
      <c r="E471" s="73"/>
      <c r="F471" s="74"/>
      <c r="G471" s="75">
        <f>SUM(I471+H471)</f>
        <v>0</v>
      </c>
      <c r="H471" s="74"/>
      <c r="I471" s="74"/>
      <c r="J471" s="75">
        <f>SUM(K471+T471)</f>
        <v>6600</v>
      </c>
      <c r="K471" s="74"/>
      <c r="L471" s="74"/>
      <c r="M471" s="74"/>
      <c r="N471" s="74"/>
      <c r="O471" s="74"/>
      <c r="P471" s="74"/>
      <c r="Q471" s="74"/>
      <c r="R471" s="74"/>
      <c r="S471" s="74"/>
      <c r="T471" s="74">
        <v>6600</v>
      </c>
      <c r="U471" s="74"/>
      <c r="V471" s="74"/>
      <c r="W471" s="74"/>
      <c r="X471" s="74"/>
      <c r="Y471" s="74"/>
      <c r="Z471" s="75">
        <f t="shared" si="106"/>
        <v>6600</v>
      </c>
      <c r="AA471" s="74"/>
      <c r="AB471" s="74">
        <v>6600</v>
      </c>
    </row>
    <row r="472" spans="1:28" ht="38.25" x14ac:dyDescent="0.2">
      <c r="A472" s="14" t="s">
        <v>90</v>
      </c>
      <c r="B472" s="15" t="s">
        <v>196</v>
      </c>
      <c r="C472" s="15" t="s">
        <v>137</v>
      </c>
      <c r="D472" s="72"/>
      <c r="E472" s="73"/>
      <c r="F472" s="74"/>
      <c r="G472" s="75"/>
      <c r="H472" s="74"/>
      <c r="I472" s="74"/>
      <c r="J472" s="75">
        <f>SUM(K472+T472)</f>
        <v>98</v>
      </c>
      <c r="K472" s="74"/>
      <c r="L472" s="74"/>
      <c r="M472" s="74"/>
      <c r="N472" s="74"/>
      <c r="O472" s="74"/>
      <c r="P472" s="74"/>
      <c r="Q472" s="74"/>
      <c r="R472" s="74"/>
      <c r="S472" s="74"/>
      <c r="T472" s="74">
        <v>98</v>
      </c>
      <c r="U472" s="74"/>
      <c r="V472" s="74"/>
      <c r="W472" s="74"/>
      <c r="X472" s="74"/>
      <c r="Y472" s="74"/>
      <c r="Z472" s="75">
        <f t="shared" si="106"/>
        <v>98</v>
      </c>
      <c r="AA472" s="74"/>
      <c r="AB472" s="74">
        <v>98</v>
      </c>
    </row>
    <row r="473" spans="1:28" ht="63.75" x14ac:dyDescent="0.2">
      <c r="A473" s="14" t="s">
        <v>45</v>
      </c>
      <c r="B473" s="15" t="s">
        <v>196</v>
      </c>
      <c r="C473" s="20" t="s">
        <v>137</v>
      </c>
      <c r="D473" s="76">
        <v>12474</v>
      </c>
      <c r="E473" s="73">
        <v>22000</v>
      </c>
      <c r="F473" s="74"/>
      <c r="G473" s="75">
        <f t="shared" si="101"/>
        <v>22001</v>
      </c>
      <c r="H473" s="74"/>
      <c r="I473" s="74">
        <v>22001</v>
      </c>
      <c r="J473" s="75">
        <f t="shared" si="102"/>
        <v>14336</v>
      </c>
      <c r="K473" s="74"/>
      <c r="L473" s="74"/>
      <c r="M473" s="74"/>
      <c r="N473" s="74"/>
      <c r="O473" s="74"/>
      <c r="P473" s="74"/>
      <c r="Q473" s="74"/>
      <c r="R473" s="74"/>
      <c r="S473" s="74"/>
      <c r="T473" s="74">
        <v>14336</v>
      </c>
      <c r="U473" s="74"/>
      <c r="V473" s="74"/>
      <c r="W473" s="74"/>
      <c r="X473" s="74"/>
      <c r="Y473" s="74"/>
      <c r="Z473" s="75">
        <f t="shared" si="106"/>
        <v>14336</v>
      </c>
      <c r="AA473" s="74"/>
      <c r="AB473" s="74">
        <v>14336</v>
      </c>
    </row>
    <row r="474" spans="1:28" s="18" customFormat="1" ht="17.25" customHeight="1" x14ac:dyDescent="0.2">
      <c r="A474" s="16" t="s">
        <v>273</v>
      </c>
      <c r="B474" s="17" t="s">
        <v>196</v>
      </c>
      <c r="C474" s="24" t="s">
        <v>141</v>
      </c>
      <c r="D474" s="105">
        <f t="shared" ref="D474:K474" si="108">SUM(D475)</f>
        <v>8927.5</v>
      </c>
      <c r="E474" s="105">
        <f t="shared" si="108"/>
        <v>11209</v>
      </c>
      <c r="F474" s="105">
        <f t="shared" si="108"/>
        <v>0</v>
      </c>
      <c r="G474" s="106">
        <f t="shared" si="108"/>
        <v>11209</v>
      </c>
      <c r="H474" s="105">
        <f t="shared" si="108"/>
        <v>0</v>
      </c>
      <c r="I474" s="105">
        <f t="shared" si="108"/>
        <v>11209</v>
      </c>
      <c r="J474" s="106">
        <f t="shared" si="108"/>
        <v>14226</v>
      </c>
      <c r="K474" s="105">
        <f t="shared" si="108"/>
        <v>0</v>
      </c>
      <c r="L474" s="105"/>
      <c r="M474" s="105"/>
      <c r="N474" s="105"/>
      <c r="O474" s="105"/>
      <c r="P474" s="105"/>
      <c r="Q474" s="105"/>
      <c r="R474" s="105"/>
      <c r="S474" s="105"/>
      <c r="T474" s="105">
        <f>SUM(T475)</f>
        <v>14226</v>
      </c>
      <c r="U474" s="105"/>
      <c r="V474" s="105"/>
      <c r="W474" s="105"/>
      <c r="X474" s="105"/>
      <c r="Y474" s="105"/>
      <c r="Z474" s="75">
        <f t="shared" si="106"/>
        <v>14226</v>
      </c>
      <c r="AA474" s="105">
        <f>SUM(AA475)</f>
        <v>0</v>
      </c>
      <c r="AB474" s="105">
        <f>SUM(AB475)</f>
        <v>14226</v>
      </c>
    </row>
    <row r="475" spans="1:28" ht="25.5" x14ac:dyDescent="0.2">
      <c r="A475" s="14" t="s">
        <v>459</v>
      </c>
      <c r="B475" s="15" t="s">
        <v>196</v>
      </c>
      <c r="C475" s="20" t="s">
        <v>141</v>
      </c>
      <c r="D475" s="76">
        <v>8927.5</v>
      </c>
      <c r="E475" s="73">
        <v>11209</v>
      </c>
      <c r="F475" s="74"/>
      <c r="G475" s="75">
        <f t="shared" si="101"/>
        <v>11209</v>
      </c>
      <c r="H475" s="74"/>
      <c r="I475" s="74">
        <v>11209</v>
      </c>
      <c r="J475" s="75">
        <f t="shared" si="102"/>
        <v>14226</v>
      </c>
      <c r="K475" s="74"/>
      <c r="L475" s="74"/>
      <c r="M475" s="74"/>
      <c r="N475" s="74"/>
      <c r="O475" s="74"/>
      <c r="P475" s="74"/>
      <c r="Q475" s="74"/>
      <c r="R475" s="74"/>
      <c r="S475" s="74"/>
      <c r="T475" s="74">
        <v>14226</v>
      </c>
      <c r="U475" s="74"/>
      <c r="V475" s="74"/>
      <c r="W475" s="74"/>
      <c r="X475" s="74"/>
      <c r="Y475" s="74"/>
      <c r="Z475" s="75">
        <f t="shared" si="106"/>
        <v>14226</v>
      </c>
      <c r="AA475" s="74"/>
      <c r="AB475" s="74">
        <v>14226</v>
      </c>
    </row>
    <row r="476" spans="1:28" s="35" customFormat="1" ht="18.75" hidden="1" customHeight="1" x14ac:dyDescent="0.2">
      <c r="A476" s="33" t="s">
        <v>274</v>
      </c>
      <c r="B476" s="36" t="s">
        <v>147</v>
      </c>
      <c r="C476" s="34" t="s">
        <v>131</v>
      </c>
      <c r="D476" s="93">
        <f t="shared" ref="D476:S476" si="109">SUM(D477+D487+D491)</f>
        <v>50109.799999999996</v>
      </c>
      <c r="E476" s="93">
        <f t="shared" si="109"/>
        <v>76137.299999999988</v>
      </c>
      <c r="F476" s="93">
        <f t="shared" si="109"/>
        <v>0</v>
      </c>
      <c r="G476" s="87">
        <f t="shared" si="109"/>
        <v>74026.899999999994</v>
      </c>
      <c r="H476" s="93">
        <f t="shared" si="109"/>
        <v>63269.8</v>
      </c>
      <c r="I476" s="93">
        <f t="shared" si="109"/>
        <v>10757.1</v>
      </c>
      <c r="J476" s="87">
        <f t="shared" si="109"/>
        <v>215790.49999999997</v>
      </c>
      <c r="K476" s="93">
        <f t="shared" si="109"/>
        <v>67277.5</v>
      </c>
      <c r="L476" s="93">
        <f t="shared" si="109"/>
        <v>1172.8</v>
      </c>
      <c r="M476" s="93">
        <f t="shared" si="109"/>
        <v>12</v>
      </c>
      <c r="N476" s="93">
        <f t="shared" si="109"/>
        <v>49.8</v>
      </c>
      <c r="O476" s="93">
        <f t="shared" si="109"/>
        <v>163</v>
      </c>
      <c r="P476" s="93">
        <f t="shared" si="109"/>
        <v>0</v>
      </c>
      <c r="Q476" s="93">
        <f t="shared" si="109"/>
        <v>0</v>
      </c>
      <c r="R476" s="93">
        <f t="shared" si="109"/>
        <v>0</v>
      </c>
      <c r="S476" s="93">
        <f t="shared" si="109"/>
        <v>0</v>
      </c>
      <c r="T476" s="93">
        <f>SUM(T477+T487+T491)</f>
        <v>148513</v>
      </c>
      <c r="U476" s="93"/>
      <c r="V476" s="93"/>
      <c r="W476" s="93"/>
      <c r="X476" s="93"/>
      <c r="Y476" s="93"/>
      <c r="Z476" s="120">
        <f t="shared" si="106"/>
        <v>214323.3</v>
      </c>
      <c r="AA476" s="93">
        <f>SUM(AA477+AA487+AA491)</f>
        <v>65810.3</v>
      </c>
      <c r="AB476" s="93">
        <f>SUM(AB477+AB487+AB491)</f>
        <v>148513</v>
      </c>
    </row>
    <row r="477" spans="1:28" s="18" customFormat="1" ht="15" hidden="1" customHeight="1" x14ac:dyDescent="0.2">
      <c r="A477" s="16" t="s">
        <v>275</v>
      </c>
      <c r="B477" s="24" t="s">
        <v>147</v>
      </c>
      <c r="C477" s="17" t="s">
        <v>130</v>
      </c>
      <c r="D477" s="91">
        <f>SUM(D478+D479+D486+D485+D482)</f>
        <v>36175.299999999996</v>
      </c>
      <c r="E477" s="91">
        <f t="shared" ref="E477:AB477" si="110">SUM(E478+E479+E486+E485+E482)</f>
        <v>39820.699999999997</v>
      </c>
      <c r="F477" s="91">
        <f t="shared" si="110"/>
        <v>0</v>
      </c>
      <c r="G477" s="92">
        <f t="shared" si="110"/>
        <v>43069.200000000004</v>
      </c>
      <c r="H477" s="91">
        <f t="shared" si="110"/>
        <v>43069.200000000004</v>
      </c>
      <c r="I477" s="91">
        <f t="shared" si="110"/>
        <v>0</v>
      </c>
      <c r="J477" s="92">
        <f t="shared" si="110"/>
        <v>42153.7</v>
      </c>
      <c r="K477" s="91">
        <f t="shared" si="110"/>
        <v>42153.7</v>
      </c>
      <c r="L477" s="91">
        <f t="shared" si="110"/>
        <v>1172.8</v>
      </c>
      <c r="M477" s="91">
        <f t="shared" si="110"/>
        <v>12</v>
      </c>
      <c r="N477" s="91">
        <f t="shared" si="110"/>
        <v>49.8</v>
      </c>
      <c r="O477" s="91">
        <f t="shared" si="110"/>
        <v>163</v>
      </c>
      <c r="P477" s="91">
        <f t="shared" si="110"/>
        <v>0</v>
      </c>
      <c r="Q477" s="91">
        <f t="shared" si="110"/>
        <v>0</v>
      </c>
      <c r="R477" s="91">
        <f t="shared" si="110"/>
        <v>0</v>
      </c>
      <c r="S477" s="91">
        <f t="shared" si="110"/>
        <v>0</v>
      </c>
      <c r="T477" s="91">
        <f t="shared" si="110"/>
        <v>0</v>
      </c>
      <c r="U477" s="91"/>
      <c r="V477" s="91"/>
      <c r="W477" s="91"/>
      <c r="X477" s="91"/>
      <c r="Y477" s="91"/>
      <c r="Z477" s="75">
        <f t="shared" si="106"/>
        <v>40534</v>
      </c>
      <c r="AA477" s="91">
        <f t="shared" si="110"/>
        <v>40534</v>
      </c>
      <c r="AB477" s="91">
        <f t="shared" si="110"/>
        <v>0</v>
      </c>
    </row>
    <row r="478" spans="1:28" ht="38.25" hidden="1" x14ac:dyDescent="0.2">
      <c r="A478" s="14" t="s">
        <v>417</v>
      </c>
      <c r="B478" s="20" t="s">
        <v>147</v>
      </c>
      <c r="C478" s="15" t="s">
        <v>130</v>
      </c>
      <c r="D478" s="72">
        <v>1214.7</v>
      </c>
      <c r="E478" s="73">
        <v>2616.6999999999998</v>
      </c>
      <c r="F478" s="74"/>
      <c r="G478" s="75">
        <f t="shared" ref="G478:G493" si="111">SUM(I478+H478)</f>
        <v>2665.9</v>
      </c>
      <c r="H478" s="74">
        <v>2665.9</v>
      </c>
      <c r="I478" s="74"/>
      <c r="J478" s="75">
        <f t="shared" ref="J478:J493" si="112">SUM(K478+T478)</f>
        <v>2665.9</v>
      </c>
      <c r="K478" s="74">
        <v>2665.9</v>
      </c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5">
        <f t="shared" si="106"/>
        <v>3000</v>
      </c>
      <c r="AA478" s="74">
        <v>3000</v>
      </c>
      <c r="AB478" s="74"/>
    </row>
    <row r="479" spans="1:28" ht="25.5" hidden="1" x14ac:dyDescent="0.2">
      <c r="A479" s="14" t="s">
        <v>419</v>
      </c>
      <c r="B479" s="20" t="s">
        <v>147</v>
      </c>
      <c r="C479" s="15" t="s">
        <v>130</v>
      </c>
      <c r="D479" s="73">
        <f t="shared" ref="D479:K479" si="113">SUM(D480+D481)</f>
        <v>34680.699999999997</v>
      </c>
      <c r="E479" s="73">
        <f t="shared" si="113"/>
        <v>37204</v>
      </c>
      <c r="F479" s="73">
        <f t="shared" si="113"/>
        <v>0</v>
      </c>
      <c r="G479" s="101">
        <f t="shared" si="113"/>
        <v>40403.300000000003</v>
      </c>
      <c r="H479" s="73">
        <f t="shared" si="113"/>
        <v>40403.300000000003</v>
      </c>
      <c r="I479" s="73">
        <f t="shared" si="113"/>
        <v>0</v>
      </c>
      <c r="J479" s="101">
        <f t="shared" si="113"/>
        <v>38090.199999999997</v>
      </c>
      <c r="K479" s="73">
        <f t="shared" si="113"/>
        <v>38090.199999999997</v>
      </c>
      <c r="L479" s="73"/>
      <c r="M479" s="73"/>
      <c r="N479" s="73"/>
      <c r="O479" s="73"/>
      <c r="P479" s="73"/>
      <c r="Q479" s="73"/>
      <c r="R479" s="73"/>
      <c r="S479" s="73"/>
      <c r="T479" s="73">
        <f>SUM(T480+T481)</f>
        <v>0</v>
      </c>
      <c r="U479" s="73"/>
      <c r="V479" s="73"/>
      <c r="W479" s="73"/>
      <c r="X479" s="73"/>
      <c r="Y479" s="73"/>
      <c r="Z479" s="75">
        <f t="shared" si="106"/>
        <v>36634</v>
      </c>
      <c r="AA479" s="73">
        <f>SUM(AA480+AA481)</f>
        <v>36634</v>
      </c>
      <c r="AB479" s="73">
        <f>SUM(AB480+AB481)</f>
        <v>0</v>
      </c>
    </row>
    <row r="480" spans="1:28" hidden="1" x14ac:dyDescent="0.2">
      <c r="A480" s="14" t="s">
        <v>420</v>
      </c>
      <c r="B480" s="20" t="s">
        <v>147</v>
      </c>
      <c r="C480" s="15" t="s">
        <v>130</v>
      </c>
      <c r="D480" s="72">
        <v>28232.1</v>
      </c>
      <c r="E480" s="73">
        <v>29955.5</v>
      </c>
      <c r="F480" s="74"/>
      <c r="G480" s="75">
        <f t="shared" si="111"/>
        <v>33449.9</v>
      </c>
      <c r="H480" s="74">
        <v>33449.9</v>
      </c>
      <c r="I480" s="74"/>
      <c r="J480" s="75">
        <f t="shared" si="112"/>
        <v>29755.9</v>
      </c>
      <c r="K480" s="74">
        <v>29755.9</v>
      </c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5">
        <f t="shared" si="106"/>
        <v>28300</v>
      </c>
      <c r="AA480" s="74">
        <v>28300</v>
      </c>
      <c r="AB480" s="74"/>
    </row>
    <row r="481" spans="1:28" hidden="1" x14ac:dyDescent="0.2">
      <c r="A481" s="14" t="s">
        <v>421</v>
      </c>
      <c r="B481" s="20" t="s">
        <v>147</v>
      </c>
      <c r="C481" s="15" t="s">
        <v>130</v>
      </c>
      <c r="D481" s="72">
        <v>6448.6</v>
      </c>
      <c r="E481" s="73">
        <v>7248.5</v>
      </c>
      <c r="F481" s="74"/>
      <c r="G481" s="75">
        <f t="shared" si="111"/>
        <v>6953.4</v>
      </c>
      <c r="H481" s="74">
        <v>6953.4</v>
      </c>
      <c r="I481" s="74"/>
      <c r="J481" s="75">
        <f>SUM(K481+T481)</f>
        <v>8334.2999999999993</v>
      </c>
      <c r="K481" s="74">
        <v>8334.2999999999993</v>
      </c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5">
        <f t="shared" si="106"/>
        <v>8334</v>
      </c>
      <c r="AA481" s="74">
        <v>8334</v>
      </c>
      <c r="AB481" s="74"/>
    </row>
    <row r="482" spans="1:28" s="48" customFormat="1" ht="28.5" hidden="1" customHeight="1" x14ac:dyDescent="0.2">
      <c r="A482" s="41" t="s">
        <v>39</v>
      </c>
      <c r="B482" s="46"/>
      <c r="C482" s="47"/>
      <c r="D482" s="80">
        <f>D483+D484</f>
        <v>0</v>
      </c>
      <c r="E482" s="80">
        <f t="shared" ref="E482:AB482" si="114">E483+E484</f>
        <v>0</v>
      </c>
      <c r="F482" s="80">
        <f t="shared" si="114"/>
        <v>0</v>
      </c>
      <c r="G482" s="81">
        <f t="shared" si="114"/>
        <v>0</v>
      </c>
      <c r="H482" s="80">
        <f t="shared" si="114"/>
        <v>0</v>
      </c>
      <c r="I482" s="80">
        <f t="shared" si="114"/>
        <v>0</v>
      </c>
      <c r="J482" s="75">
        <f>SUM(K482+T482)</f>
        <v>1397.6</v>
      </c>
      <c r="K482" s="80">
        <f>K483+K484</f>
        <v>1397.6</v>
      </c>
      <c r="L482" s="80">
        <f t="shared" si="114"/>
        <v>1172.8</v>
      </c>
      <c r="M482" s="80">
        <f t="shared" si="114"/>
        <v>12</v>
      </c>
      <c r="N482" s="80">
        <f t="shared" si="114"/>
        <v>49.8</v>
      </c>
      <c r="O482" s="80">
        <f t="shared" si="114"/>
        <v>163</v>
      </c>
      <c r="P482" s="80">
        <f t="shared" si="114"/>
        <v>0</v>
      </c>
      <c r="Q482" s="80">
        <f t="shared" si="114"/>
        <v>0</v>
      </c>
      <c r="R482" s="80">
        <f t="shared" si="114"/>
        <v>0</v>
      </c>
      <c r="S482" s="80">
        <f t="shared" si="114"/>
        <v>0</v>
      </c>
      <c r="T482" s="80">
        <f t="shared" si="114"/>
        <v>0</v>
      </c>
      <c r="U482" s="80"/>
      <c r="V482" s="80"/>
      <c r="W482" s="80"/>
      <c r="X482" s="80"/>
      <c r="Y482" s="80"/>
      <c r="Z482" s="75">
        <f t="shared" si="106"/>
        <v>900</v>
      </c>
      <c r="AA482" s="80">
        <f t="shared" si="114"/>
        <v>900</v>
      </c>
      <c r="AB482" s="80">
        <f t="shared" si="114"/>
        <v>0</v>
      </c>
    </row>
    <row r="483" spans="1:28" hidden="1" x14ac:dyDescent="0.2">
      <c r="A483" s="40" t="s">
        <v>8</v>
      </c>
      <c r="B483" s="42" t="s">
        <v>147</v>
      </c>
      <c r="C483" s="43" t="s">
        <v>130</v>
      </c>
      <c r="D483" s="72"/>
      <c r="E483" s="73"/>
      <c r="F483" s="74"/>
      <c r="G483" s="75"/>
      <c r="H483" s="74"/>
      <c r="I483" s="74"/>
      <c r="J483" s="75">
        <f>SUM(K483+T483)</f>
        <v>1093.8</v>
      </c>
      <c r="K483" s="74">
        <f>SUM(L483:S483)</f>
        <v>1093.8</v>
      </c>
      <c r="L483" s="74">
        <v>941</v>
      </c>
      <c r="M483" s="74">
        <v>12</v>
      </c>
      <c r="N483" s="74">
        <v>34.799999999999997</v>
      </c>
      <c r="O483" s="74">
        <v>106</v>
      </c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5">
        <f t="shared" si="106"/>
        <v>700</v>
      </c>
      <c r="AA483" s="74">
        <v>700</v>
      </c>
      <c r="AB483" s="74"/>
    </row>
    <row r="484" spans="1:28" hidden="1" x14ac:dyDescent="0.2">
      <c r="A484" s="14" t="s">
        <v>421</v>
      </c>
      <c r="B484" s="42" t="s">
        <v>147</v>
      </c>
      <c r="C484" s="43" t="s">
        <v>130</v>
      </c>
      <c r="D484" s="72"/>
      <c r="E484" s="73"/>
      <c r="F484" s="74"/>
      <c r="G484" s="75"/>
      <c r="H484" s="74"/>
      <c r="I484" s="74"/>
      <c r="J484" s="75">
        <f>SUM(K484+T484)</f>
        <v>303.8</v>
      </c>
      <c r="K484" s="74">
        <f>SUM(L484:S484)</f>
        <v>303.8</v>
      </c>
      <c r="L484" s="74">
        <v>231.8</v>
      </c>
      <c r="M484" s="74"/>
      <c r="N484" s="74">
        <v>15</v>
      </c>
      <c r="O484" s="74">
        <v>57</v>
      </c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5">
        <f t="shared" si="106"/>
        <v>200</v>
      </c>
      <c r="AA484" s="74">
        <v>200</v>
      </c>
      <c r="AB484" s="74"/>
    </row>
    <row r="485" spans="1:28" ht="25.5" hidden="1" x14ac:dyDescent="0.2">
      <c r="A485" s="40" t="s">
        <v>62</v>
      </c>
      <c r="B485" s="20" t="s">
        <v>147</v>
      </c>
      <c r="C485" s="15" t="s">
        <v>130</v>
      </c>
      <c r="D485" s="72">
        <v>279.89999999999998</v>
      </c>
      <c r="E485" s="73"/>
      <c r="F485" s="74"/>
      <c r="G485" s="75">
        <f t="shared" si="111"/>
        <v>0</v>
      </c>
      <c r="H485" s="74"/>
      <c r="I485" s="74"/>
      <c r="J485" s="75">
        <f t="shared" si="112"/>
        <v>0</v>
      </c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5">
        <f t="shared" si="106"/>
        <v>0</v>
      </c>
      <c r="AA485" s="74"/>
      <c r="AB485" s="74"/>
    </row>
    <row r="486" spans="1:28" ht="29.25" hidden="1" customHeight="1" x14ac:dyDescent="0.2">
      <c r="A486" s="40" t="s">
        <v>63</v>
      </c>
      <c r="B486" s="20" t="s">
        <v>147</v>
      </c>
      <c r="C486" s="15" t="s">
        <v>130</v>
      </c>
      <c r="D486" s="72"/>
      <c r="E486" s="72"/>
      <c r="F486" s="74"/>
      <c r="G486" s="75">
        <f t="shared" si="111"/>
        <v>0</v>
      </c>
      <c r="H486" s="74"/>
      <c r="I486" s="74"/>
      <c r="J486" s="75">
        <f t="shared" si="112"/>
        <v>0</v>
      </c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5">
        <f t="shared" si="106"/>
        <v>0</v>
      </c>
      <c r="AA486" s="74"/>
      <c r="AB486" s="74"/>
    </row>
    <row r="487" spans="1:28" s="18" customFormat="1" ht="15.75" hidden="1" customHeight="1" x14ac:dyDescent="0.2">
      <c r="A487" s="16" t="s">
        <v>276</v>
      </c>
      <c r="B487" s="24" t="s">
        <v>147</v>
      </c>
      <c r="C487" s="17" t="s">
        <v>132</v>
      </c>
      <c r="D487" s="105">
        <f t="shared" ref="D487:K487" si="115">SUM(D489+D488)</f>
        <v>0</v>
      </c>
      <c r="E487" s="105">
        <f t="shared" si="115"/>
        <v>16757.2</v>
      </c>
      <c r="F487" s="105">
        <f t="shared" si="115"/>
        <v>0</v>
      </c>
      <c r="G487" s="106">
        <f t="shared" si="115"/>
        <v>11955.1</v>
      </c>
      <c r="H487" s="105">
        <f t="shared" si="115"/>
        <v>1198</v>
      </c>
      <c r="I487" s="105">
        <f t="shared" si="115"/>
        <v>10757.1</v>
      </c>
      <c r="J487" s="106">
        <f t="shared" si="115"/>
        <v>156329.4</v>
      </c>
      <c r="K487" s="105">
        <f t="shared" si="115"/>
        <v>7816.4</v>
      </c>
      <c r="L487" s="105"/>
      <c r="M487" s="105"/>
      <c r="N487" s="105"/>
      <c r="O487" s="105"/>
      <c r="P487" s="105"/>
      <c r="Q487" s="105"/>
      <c r="R487" s="105"/>
      <c r="S487" s="105"/>
      <c r="T487" s="105">
        <f>SUM(T489+T488)</f>
        <v>148513</v>
      </c>
      <c r="U487" s="105"/>
      <c r="V487" s="105"/>
      <c r="W487" s="105"/>
      <c r="X487" s="105"/>
      <c r="Y487" s="105"/>
      <c r="Z487" s="75">
        <f t="shared" si="106"/>
        <v>156329.4</v>
      </c>
      <c r="AA487" s="105">
        <f>SUM(AA489+AA488)</f>
        <v>7816.4</v>
      </c>
      <c r="AB487" s="105">
        <f>SUM(AB489+AB488)</f>
        <v>148513</v>
      </c>
    </row>
    <row r="488" spans="1:28" hidden="1" x14ac:dyDescent="0.2">
      <c r="A488" s="30" t="s">
        <v>422</v>
      </c>
      <c r="B488" s="31" t="s">
        <v>147</v>
      </c>
      <c r="C488" s="32" t="s">
        <v>132</v>
      </c>
      <c r="D488" s="108"/>
      <c r="E488" s="121">
        <v>148.4</v>
      </c>
      <c r="F488" s="109"/>
      <c r="G488" s="75">
        <f t="shared" si="111"/>
        <v>0</v>
      </c>
      <c r="H488" s="109"/>
      <c r="I488" s="109"/>
      <c r="J488" s="75">
        <f t="shared" si="112"/>
        <v>0</v>
      </c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5">
        <f t="shared" si="106"/>
        <v>0</v>
      </c>
      <c r="AA488" s="74"/>
      <c r="AB488" s="74"/>
    </row>
    <row r="489" spans="1:28" ht="41.25" hidden="1" customHeight="1" x14ac:dyDescent="0.2">
      <c r="A489" s="40" t="s">
        <v>213</v>
      </c>
      <c r="B489" s="20" t="s">
        <v>147</v>
      </c>
      <c r="C489" s="15" t="s">
        <v>132</v>
      </c>
      <c r="D489" s="72"/>
      <c r="E489" s="72">
        <v>16608.8</v>
      </c>
      <c r="F489" s="74"/>
      <c r="G489" s="75">
        <f t="shared" si="111"/>
        <v>11955.1</v>
      </c>
      <c r="H489" s="74">
        <v>1198</v>
      </c>
      <c r="I489" s="74">
        <v>10757.1</v>
      </c>
      <c r="J489" s="75">
        <f t="shared" si="112"/>
        <v>156329.4</v>
      </c>
      <c r="K489" s="74">
        <v>7816.4</v>
      </c>
      <c r="L489" s="74"/>
      <c r="M489" s="74"/>
      <c r="N489" s="74"/>
      <c r="O489" s="74"/>
      <c r="P489" s="74"/>
      <c r="Q489" s="74"/>
      <c r="R489" s="74"/>
      <c r="S489" s="74"/>
      <c r="T489" s="74">
        <v>148513</v>
      </c>
      <c r="U489" s="74"/>
      <c r="V489" s="74"/>
      <c r="W489" s="74"/>
      <c r="X489" s="74"/>
      <c r="Y489" s="74"/>
      <c r="Z489" s="75">
        <f t="shared" si="106"/>
        <v>156329.4</v>
      </c>
      <c r="AA489" s="74">
        <v>7816.4</v>
      </c>
      <c r="AB489" s="74">
        <v>148513</v>
      </c>
    </row>
    <row r="490" spans="1:28" ht="41.25" hidden="1" customHeight="1" x14ac:dyDescent="0.2">
      <c r="A490" s="40" t="s">
        <v>214</v>
      </c>
      <c r="B490" s="42" t="s">
        <v>147</v>
      </c>
      <c r="C490" s="43" t="s">
        <v>132</v>
      </c>
      <c r="D490" s="72"/>
      <c r="E490" s="72"/>
      <c r="F490" s="74"/>
      <c r="G490" s="75">
        <f t="shared" si="111"/>
        <v>0</v>
      </c>
      <c r="H490" s="74"/>
      <c r="I490" s="74"/>
      <c r="J490" s="75">
        <f t="shared" si="112"/>
        <v>0</v>
      </c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5">
        <f t="shared" si="106"/>
        <v>0</v>
      </c>
      <c r="AA490" s="74"/>
      <c r="AB490" s="74"/>
    </row>
    <row r="491" spans="1:28" s="18" customFormat="1" ht="15.75" hidden="1" customHeight="1" x14ac:dyDescent="0.2">
      <c r="A491" s="16" t="s">
        <v>277</v>
      </c>
      <c r="B491" s="24" t="s">
        <v>147</v>
      </c>
      <c r="C491" s="17" t="s">
        <v>139</v>
      </c>
      <c r="D491" s="91">
        <f>SUM(D493+D492)</f>
        <v>13934.5</v>
      </c>
      <c r="E491" s="91">
        <f>SUM(E493+E492)</f>
        <v>19559.400000000001</v>
      </c>
      <c r="F491" s="91">
        <f t="shared" ref="F491:K491" si="116">SUM(F492:F493)</f>
        <v>0</v>
      </c>
      <c r="G491" s="92">
        <f t="shared" si="116"/>
        <v>19002.599999999999</v>
      </c>
      <c r="H491" s="91">
        <f t="shared" si="116"/>
        <v>19002.599999999999</v>
      </c>
      <c r="I491" s="91">
        <f t="shared" si="116"/>
        <v>0</v>
      </c>
      <c r="J491" s="92">
        <f t="shared" si="116"/>
        <v>17307.400000000001</v>
      </c>
      <c r="K491" s="91">
        <f t="shared" si="116"/>
        <v>17307.400000000001</v>
      </c>
      <c r="L491" s="91"/>
      <c r="M491" s="91"/>
      <c r="N491" s="91"/>
      <c r="O491" s="91"/>
      <c r="P491" s="91"/>
      <c r="Q491" s="91"/>
      <c r="R491" s="91"/>
      <c r="S491" s="91"/>
      <c r="T491" s="91">
        <f>SUM(T492:T493)</f>
        <v>0</v>
      </c>
      <c r="U491" s="91"/>
      <c r="V491" s="91"/>
      <c r="W491" s="91"/>
      <c r="X491" s="91"/>
      <c r="Y491" s="91"/>
      <c r="Z491" s="75">
        <f t="shared" si="106"/>
        <v>17459.900000000001</v>
      </c>
      <c r="AA491" s="91">
        <f>SUM(AA492:AA493)</f>
        <v>17459.900000000001</v>
      </c>
      <c r="AB491" s="91">
        <f>SUM(AB492:AB493)</f>
        <v>0</v>
      </c>
    </row>
    <row r="492" spans="1:28" ht="21" hidden="1" customHeight="1" x14ac:dyDescent="0.2">
      <c r="A492" s="14" t="s">
        <v>423</v>
      </c>
      <c r="B492" s="20" t="s">
        <v>147</v>
      </c>
      <c r="C492" s="15" t="s">
        <v>139</v>
      </c>
      <c r="D492" s="72">
        <v>3569.4</v>
      </c>
      <c r="E492" s="73">
        <v>4269.6000000000004</v>
      </c>
      <c r="F492" s="74"/>
      <c r="G492" s="75">
        <f t="shared" si="111"/>
        <v>3553.1</v>
      </c>
      <c r="H492" s="74">
        <v>3553.1</v>
      </c>
      <c r="I492" s="74"/>
      <c r="J492" s="75">
        <f t="shared" si="112"/>
        <v>5492.7</v>
      </c>
      <c r="K492" s="74">
        <v>5492.7</v>
      </c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5">
        <f t="shared" si="106"/>
        <v>5745.2</v>
      </c>
      <c r="AA492" s="74">
        <v>5745.2</v>
      </c>
      <c r="AB492" s="74"/>
    </row>
    <row r="493" spans="1:28" ht="24" hidden="1" customHeight="1" x14ac:dyDescent="0.2">
      <c r="A493" s="14" t="s">
        <v>424</v>
      </c>
      <c r="B493" s="20" t="s">
        <v>147</v>
      </c>
      <c r="C493" s="15" t="s">
        <v>139</v>
      </c>
      <c r="D493" s="72">
        <v>10365.1</v>
      </c>
      <c r="E493" s="73">
        <v>15289.8</v>
      </c>
      <c r="F493" s="74"/>
      <c r="G493" s="75">
        <f t="shared" si="111"/>
        <v>15449.5</v>
      </c>
      <c r="H493" s="74">
        <v>15449.5</v>
      </c>
      <c r="I493" s="74"/>
      <c r="J493" s="75">
        <f t="shared" si="112"/>
        <v>11814.7</v>
      </c>
      <c r="K493" s="74">
        <v>11814.7</v>
      </c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5">
        <f t="shared" si="106"/>
        <v>11714.7</v>
      </c>
      <c r="AA493" s="74">
        <v>11714.7</v>
      </c>
      <c r="AB493" s="74"/>
    </row>
    <row r="494" spans="1:28" s="135" customFormat="1" ht="18" hidden="1" customHeight="1" x14ac:dyDescent="0.2">
      <c r="A494" s="132" t="s">
        <v>278</v>
      </c>
      <c r="B494" s="141" t="s">
        <v>201</v>
      </c>
      <c r="C494" s="133" t="s">
        <v>131</v>
      </c>
      <c r="D494" s="134">
        <f>SUM(D495)</f>
        <v>6112.5</v>
      </c>
      <c r="E494" s="134">
        <f>SUM(E495)</f>
        <v>8588.6</v>
      </c>
      <c r="F494" s="134">
        <f t="shared" ref="F494:AB495" si="117">SUM(F495)</f>
        <v>0</v>
      </c>
      <c r="G494" s="134">
        <f t="shared" si="117"/>
        <v>5540.7</v>
      </c>
      <c r="H494" s="134">
        <f t="shared" si="117"/>
        <v>5540.7</v>
      </c>
      <c r="I494" s="134">
        <f t="shared" si="117"/>
        <v>0</v>
      </c>
      <c r="J494" s="134">
        <f t="shared" si="117"/>
        <v>6403.5</v>
      </c>
      <c r="K494" s="134">
        <f t="shared" si="117"/>
        <v>6403.5</v>
      </c>
      <c r="L494" s="134">
        <f t="shared" si="117"/>
        <v>320</v>
      </c>
      <c r="M494" s="134">
        <f t="shared" si="117"/>
        <v>0</v>
      </c>
      <c r="N494" s="134">
        <f t="shared" si="117"/>
        <v>0</v>
      </c>
      <c r="O494" s="134">
        <f t="shared" si="117"/>
        <v>0</v>
      </c>
      <c r="P494" s="134">
        <f t="shared" si="117"/>
        <v>0</v>
      </c>
      <c r="Q494" s="134">
        <f t="shared" si="117"/>
        <v>0</v>
      </c>
      <c r="R494" s="134">
        <f t="shared" si="117"/>
        <v>0</v>
      </c>
      <c r="S494" s="134">
        <f t="shared" si="117"/>
        <v>0</v>
      </c>
      <c r="T494" s="134">
        <f t="shared" si="117"/>
        <v>0</v>
      </c>
      <c r="U494" s="134"/>
      <c r="V494" s="134"/>
      <c r="W494" s="134"/>
      <c r="X494" s="134"/>
      <c r="Y494" s="134"/>
      <c r="Z494" s="152">
        <f t="shared" si="106"/>
        <v>6283.5</v>
      </c>
      <c r="AA494" s="134">
        <f t="shared" si="117"/>
        <v>6283.5</v>
      </c>
      <c r="AB494" s="134">
        <f t="shared" si="117"/>
        <v>0</v>
      </c>
    </row>
    <row r="495" spans="1:28" s="18" customFormat="1" ht="18" hidden="1" customHeight="1" x14ac:dyDescent="0.2">
      <c r="A495" s="16" t="s">
        <v>279</v>
      </c>
      <c r="B495" s="24" t="s">
        <v>201</v>
      </c>
      <c r="C495" s="17" t="s">
        <v>132</v>
      </c>
      <c r="D495" s="105">
        <f>SUM(D496)</f>
        <v>6112.5</v>
      </c>
      <c r="E495" s="105">
        <f>SUM(E496)</f>
        <v>8588.6</v>
      </c>
      <c r="F495" s="105">
        <f t="shared" si="117"/>
        <v>0</v>
      </c>
      <c r="G495" s="106">
        <f t="shared" si="117"/>
        <v>5540.7</v>
      </c>
      <c r="H495" s="105">
        <f t="shared" si="117"/>
        <v>5540.7</v>
      </c>
      <c r="I495" s="105">
        <f t="shared" si="117"/>
        <v>0</v>
      </c>
      <c r="J495" s="106">
        <f>SUM(J496+J497)</f>
        <v>6403.5</v>
      </c>
      <c r="K495" s="105">
        <f>SUM(K496+K497)</f>
        <v>6403.5</v>
      </c>
      <c r="L495" s="105">
        <f t="shared" ref="L495:S495" si="118">SUM(L496+L497)</f>
        <v>320</v>
      </c>
      <c r="M495" s="105">
        <f t="shared" si="118"/>
        <v>0</v>
      </c>
      <c r="N495" s="105">
        <f t="shared" si="118"/>
        <v>0</v>
      </c>
      <c r="O495" s="105">
        <f t="shared" si="118"/>
        <v>0</v>
      </c>
      <c r="P495" s="105">
        <f t="shared" si="118"/>
        <v>0</v>
      </c>
      <c r="Q495" s="105">
        <f t="shared" si="118"/>
        <v>0</v>
      </c>
      <c r="R495" s="105">
        <f t="shared" si="118"/>
        <v>0</v>
      </c>
      <c r="S495" s="105">
        <f t="shared" si="118"/>
        <v>0</v>
      </c>
      <c r="T495" s="105">
        <f t="shared" si="117"/>
        <v>0</v>
      </c>
      <c r="U495" s="105"/>
      <c r="V495" s="105"/>
      <c r="W495" s="105"/>
      <c r="X495" s="105"/>
      <c r="Y495" s="105"/>
      <c r="Z495" s="75">
        <f t="shared" si="106"/>
        <v>6283.5</v>
      </c>
      <c r="AA495" s="105">
        <f>SUM(AA496+AA497)</f>
        <v>6283.5</v>
      </c>
      <c r="AB495" s="105">
        <f t="shared" si="117"/>
        <v>0</v>
      </c>
    </row>
    <row r="496" spans="1:28" ht="25.5" hidden="1" customHeight="1" x14ac:dyDescent="0.2">
      <c r="A496" s="14" t="s">
        <v>426</v>
      </c>
      <c r="B496" s="20" t="s">
        <v>201</v>
      </c>
      <c r="C496" s="15" t="s">
        <v>132</v>
      </c>
      <c r="D496" s="72">
        <v>6112.5</v>
      </c>
      <c r="E496" s="73">
        <v>8588.6</v>
      </c>
      <c r="F496" s="74"/>
      <c r="G496" s="75">
        <f>SUM(I496+H496)</f>
        <v>5540.7</v>
      </c>
      <c r="H496" s="74">
        <v>5540.7</v>
      </c>
      <c r="I496" s="74"/>
      <c r="J496" s="75">
        <f>SUM(K496+T496)</f>
        <v>6083.5</v>
      </c>
      <c r="K496" s="74">
        <v>6083.5</v>
      </c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5">
        <f t="shared" si="106"/>
        <v>6083.5</v>
      </c>
      <c r="AA496" s="74">
        <v>6083.5</v>
      </c>
      <c r="AB496" s="74"/>
    </row>
    <row r="497" spans="1:28" ht="15.75" hidden="1" customHeight="1" x14ac:dyDescent="0.2">
      <c r="A497" s="40" t="s">
        <v>40</v>
      </c>
      <c r="B497" s="42" t="s">
        <v>201</v>
      </c>
      <c r="C497" s="43" t="s">
        <v>132</v>
      </c>
      <c r="D497" s="72"/>
      <c r="E497" s="73"/>
      <c r="F497" s="74"/>
      <c r="G497" s="75"/>
      <c r="H497" s="74"/>
      <c r="I497" s="74"/>
      <c r="J497" s="75">
        <f>SUM(K497+T497)</f>
        <v>320</v>
      </c>
      <c r="K497" s="74">
        <f>L497+M497+N497+O497+Q497+R497+S497</f>
        <v>320</v>
      </c>
      <c r="L497" s="74">
        <v>320</v>
      </c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5">
        <f t="shared" si="106"/>
        <v>200</v>
      </c>
      <c r="AA497" s="74">
        <v>200</v>
      </c>
      <c r="AB497" s="74"/>
    </row>
    <row r="498" spans="1:28" s="135" customFormat="1" ht="18" hidden="1" customHeight="1" x14ac:dyDescent="0.2">
      <c r="A498" s="132" t="s">
        <v>280</v>
      </c>
      <c r="B498" s="133" t="s">
        <v>151</v>
      </c>
      <c r="C498" s="133" t="s">
        <v>131</v>
      </c>
      <c r="D498" s="134">
        <f t="shared" ref="D498:K498" si="119">SUM(D499)</f>
        <v>473.9</v>
      </c>
      <c r="E498" s="134">
        <f t="shared" si="119"/>
        <v>893</v>
      </c>
      <c r="F498" s="134">
        <f t="shared" si="119"/>
        <v>0</v>
      </c>
      <c r="G498" s="134">
        <f t="shared" si="119"/>
        <v>300</v>
      </c>
      <c r="H498" s="134">
        <f t="shared" si="119"/>
        <v>300</v>
      </c>
      <c r="I498" s="134">
        <f t="shared" si="119"/>
        <v>0</v>
      </c>
      <c r="J498" s="134">
        <f t="shared" si="119"/>
        <v>3793.7</v>
      </c>
      <c r="K498" s="134">
        <f t="shared" si="119"/>
        <v>3793.7</v>
      </c>
      <c r="L498" s="134"/>
      <c r="M498" s="134"/>
      <c r="N498" s="134"/>
      <c r="O498" s="134"/>
      <c r="P498" s="134"/>
      <c r="Q498" s="134"/>
      <c r="R498" s="134"/>
      <c r="S498" s="134"/>
      <c r="T498" s="134">
        <f>SUM(T499)</f>
        <v>0</v>
      </c>
      <c r="U498" s="134"/>
      <c r="V498" s="134"/>
      <c r="W498" s="134"/>
      <c r="X498" s="134"/>
      <c r="Y498" s="134"/>
      <c r="Z498" s="152">
        <f t="shared" si="106"/>
        <v>1000</v>
      </c>
      <c r="AA498" s="134">
        <f>SUM(AA499)</f>
        <v>1000</v>
      </c>
      <c r="AB498" s="134">
        <f>SUM(AB499)</f>
        <v>0</v>
      </c>
    </row>
    <row r="499" spans="1:28" ht="17.25" hidden="1" customHeight="1" x14ac:dyDescent="0.2">
      <c r="A499" s="14" t="s">
        <v>281</v>
      </c>
      <c r="B499" s="15" t="s">
        <v>151</v>
      </c>
      <c r="C499" s="15" t="s">
        <v>130</v>
      </c>
      <c r="D499" s="72">
        <v>473.9</v>
      </c>
      <c r="E499" s="76">
        <v>893</v>
      </c>
      <c r="F499" s="74"/>
      <c r="G499" s="75">
        <f>SUM(I499+H499)</f>
        <v>300</v>
      </c>
      <c r="H499" s="74">
        <v>300</v>
      </c>
      <c r="I499" s="74"/>
      <c r="J499" s="75">
        <f>SUM(K499+T499)</f>
        <v>3793.7</v>
      </c>
      <c r="K499" s="74">
        <v>3793.7</v>
      </c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5">
        <f>SUM(AA499:AB499)</f>
        <v>1000</v>
      </c>
      <c r="AA499" s="74">
        <v>1000</v>
      </c>
      <c r="AB499" s="74"/>
    </row>
    <row r="500" spans="1:28" s="39" customFormat="1" ht="24.75" hidden="1" customHeight="1" x14ac:dyDescent="0.25">
      <c r="A500" s="37" t="s">
        <v>282</v>
      </c>
      <c r="B500" s="38"/>
      <c r="C500" s="38"/>
      <c r="D500" s="110">
        <f t="shared" ref="D500:AB500" si="120">SUM(D8+D40+D61+D126+D168+D171+D360+D407+D442+D476+D494+D498)</f>
        <v>3138973.1999999997</v>
      </c>
      <c r="E500" s="110">
        <f t="shared" si="120"/>
        <v>3518082.4000000004</v>
      </c>
      <c r="F500" s="110">
        <f t="shared" si="120"/>
        <v>0</v>
      </c>
      <c r="G500" s="110">
        <f t="shared" si="120"/>
        <v>2914215.4999999995</v>
      </c>
      <c r="H500" s="110">
        <f t="shared" si="120"/>
        <v>1851829.0999999996</v>
      </c>
      <c r="I500" s="110">
        <f t="shared" si="120"/>
        <v>1062386.4000000004</v>
      </c>
      <c r="J500" s="110">
        <f t="shared" si="120"/>
        <v>3248110.4</v>
      </c>
      <c r="K500" s="110">
        <f t="shared" si="120"/>
        <v>1957080.4999999995</v>
      </c>
      <c r="L500" s="110" t="e">
        <f t="shared" si="120"/>
        <v>#REF!</v>
      </c>
      <c r="M500" s="110" t="e">
        <f t="shared" si="120"/>
        <v>#REF!</v>
      </c>
      <c r="N500" s="110" t="e">
        <f t="shared" si="120"/>
        <v>#REF!</v>
      </c>
      <c r="O500" s="110" t="e">
        <f t="shared" si="120"/>
        <v>#REF!</v>
      </c>
      <c r="P500" s="110" t="e">
        <f t="shared" si="120"/>
        <v>#REF!</v>
      </c>
      <c r="Q500" s="110" t="e">
        <f t="shared" si="120"/>
        <v>#REF!</v>
      </c>
      <c r="R500" s="110" t="e">
        <f t="shared" si="120"/>
        <v>#REF!</v>
      </c>
      <c r="S500" s="110" t="e">
        <f t="shared" si="120"/>
        <v>#REF!</v>
      </c>
      <c r="T500" s="110">
        <f t="shared" si="120"/>
        <v>1320800.8999999999</v>
      </c>
      <c r="U500" s="110">
        <f t="shared" si="120"/>
        <v>617231.89999999991</v>
      </c>
      <c r="V500" s="110">
        <f t="shared" si="120"/>
        <v>2529.0000000000005</v>
      </c>
      <c r="W500" s="110">
        <f t="shared" si="120"/>
        <v>1406.0000000000002</v>
      </c>
      <c r="X500" s="110">
        <f t="shared" si="120"/>
        <v>1066</v>
      </c>
      <c r="Y500" s="110">
        <f t="shared" si="120"/>
        <v>11354</v>
      </c>
      <c r="Z500" s="110">
        <f t="shared" si="120"/>
        <v>2788482</v>
      </c>
      <c r="AA500" s="110">
        <f t="shared" si="120"/>
        <v>1467681.1000000003</v>
      </c>
      <c r="AB500" s="110">
        <f t="shared" si="120"/>
        <v>1320800.8999999999</v>
      </c>
    </row>
    <row r="501" spans="1:28" hidden="1" x14ac:dyDescent="0.2"/>
    <row r="502" spans="1:28" hidden="1" x14ac:dyDescent="0.2">
      <c r="A502" s="7" t="s">
        <v>283</v>
      </c>
      <c r="D502" s="51">
        <v>3138973.2</v>
      </c>
      <c r="E502" s="51"/>
      <c r="F502" s="52"/>
      <c r="G502" s="64">
        <v>2914215.5</v>
      </c>
      <c r="H502" s="52">
        <v>1851829.1</v>
      </c>
      <c r="I502" s="52">
        <v>1062386.3999999999</v>
      </c>
      <c r="J502" s="64"/>
      <c r="K502" s="52">
        <v>1395715.7</v>
      </c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64"/>
      <c r="AA502" s="52">
        <v>1395715.7</v>
      </c>
      <c r="AB502" s="52"/>
    </row>
    <row r="503" spans="1:28" hidden="1" x14ac:dyDescent="0.2">
      <c r="A503" s="7" t="s">
        <v>215</v>
      </c>
      <c r="D503" s="53">
        <f>D500-D502</f>
        <v>0</v>
      </c>
      <c r="E503" s="54"/>
      <c r="F503" s="55"/>
      <c r="G503" s="65">
        <f>G500-G502</f>
        <v>0</v>
      </c>
      <c r="H503" s="65">
        <f>H500-H502</f>
        <v>0</v>
      </c>
      <c r="I503" s="65">
        <f>I500-I502</f>
        <v>0</v>
      </c>
      <c r="J503" s="68"/>
      <c r="K503" s="126">
        <v>51205.599999999999</v>
      </c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68"/>
      <c r="AA503" s="126">
        <v>51205.599999999999</v>
      </c>
      <c r="AB503" s="55"/>
    </row>
    <row r="504" spans="1:28" hidden="1" x14ac:dyDescent="0.2">
      <c r="A504" s="7" t="s">
        <v>87</v>
      </c>
      <c r="T504" s="52">
        <v>1320800.8999999999</v>
      </c>
      <c r="AB504" s="52">
        <v>1320800.8999999999</v>
      </c>
    </row>
    <row r="505" spans="1:28" hidden="1" x14ac:dyDescent="0.2">
      <c r="A505" s="8" t="s">
        <v>88</v>
      </c>
    </row>
    <row r="506" spans="1:28" hidden="1" x14ac:dyDescent="0.2">
      <c r="A506" s="7" t="s">
        <v>89</v>
      </c>
    </row>
    <row r="507" spans="1:28" hidden="1" x14ac:dyDescent="0.2">
      <c r="K507" s="52">
        <f>SUM(K503+K502-K500)</f>
        <v>-510159.19999999949</v>
      </c>
      <c r="L507" s="52" t="e">
        <f>SUM(L502-L500)</f>
        <v>#REF!</v>
      </c>
      <c r="M507" s="52" t="e">
        <f t="shared" ref="M507:S507" si="121">SUM(M502-M500)</f>
        <v>#REF!</v>
      </c>
      <c r="N507" s="52" t="e">
        <f t="shared" si="121"/>
        <v>#REF!</v>
      </c>
      <c r="O507" s="52" t="e">
        <f t="shared" si="121"/>
        <v>#REF!</v>
      </c>
      <c r="P507" s="52" t="e">
        <f t="shared" si="121"/>
        <v>#REF!</v>
      </c>
      <c r="Q507" s="52" t="e">
        <f t="shared" si="121"/>
        <v>#REF!</v>
      </c>
      <c r="R507" s="52" t="e">
        <f t="shared" si="121"/>
        <v>#REF!</v>
      </c>
      <c r="S507" s="52" t="e">
        <f t="shared" si="121"/>
        <v>#REF!</v>
      </c>
      <c r="T507" s="52">
        <f>SUM(T504-T500)</f>
        <v>0</v>
      </c>
      <c r="AA507" s="52">
        <f>SUM(AA503+AA502-AA500)</f>
        <v>-20759.800000000279</v>
      </c>
      <c r="AB507" s="52">
        <f>SUM(AB504-AB500)</f>
        <v>0</v>
      </c>
    </row>
    <row r="508" spans="1:28" hidden="1" x14ac:dyDescent="0.2"/>
    <row r="509" spans="1:28" hidden="1" x14ac:dyDescent="0.2"/>
    <row r="510" spans="1:28" hidden="1" x14ac:dyDescent="0.2"/>
  </sheetData>
  <mergeCells count="16">
    <mergeCell ref="B1:Z1"/>
    <mergeCell ref="G4:G6"/>
    <mergeCell ref="H4:I4"/>
    <mergeCell ref="J4:J6"/>
    <mergeCell ref="K4:T4"/>
    <mergeCell ref="Z4:Z6"/>
    <mergeCell ref="E4:E6"/>
    <mergeCell ref="F4:F6"/>
    <mergeCell ref="A4:A6"/>
    <mergeCell ref="B4:B6"/>
    <mergeCell ref="C4:C6"/>
    <mergeCell ref="D4:D6"/>
    <mergeCell ref="AA4:AB4"/>
    <mergeCell ref="K5:K6"/>
    <mergeCell ref="L5:S5"/>
    <mergeCell ref="T5:T6"/>
  </mergeCells>
  <phoneticPr fontId="21" type="noConversion"/>
  <pageMargins left="0.70866141732283472" right="0.70866141732283472" top="0.74803149606299213" bottom="0.74803149606299213" header="0.31496062992125984" footer="0.31496062992125984"/>
  <pageSetup paperSize="8" scale="81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opLeftCell="A29" workbookViewId="0">
      <selection activeCell="F31" sqref="F31"/>
    </sheetView>
  </sheetViews>
  <sheetFormatPr defaultRowHeight="15.75" outlineLevelRow="1" x14ac:dyDescent="0.25"/>
  <cols>
    <col min="1" max="1" width="11.140625" style="396" customWidth="1"/>
    <col min="2" max="2" width="44" style="385" customWidth="1"/>
    <col min="3" max="3" width="14" style="414" customWidth="1"/>
    <col min="4" max="4" width="32.28515625" style="371" customWidth="1"/>
    <col min="5" max="5" width="11" style="372" customWidth="1"/>
    <col min="6" max="16384" width="9.140625" style="371"/>
  </cols>
  <sheetData>
    <row r="1" spans="1:5" ht="4.5" customHeight="1" x14ac:dyDescent="0.25"/>
    <row r="2" spans="1:5" ht="49.5" customHeight="1" x14ac:dyDescent="0.25">
      <c r="A2" s="707" t="s">
        <v>737</v>
      </c>
      <c r="B2" s="707"/>
      <c r="C2" s="707"/>
      <c r="D2" s="707"/>
    </row>
    <row r="3" spans="1:5" ht="10.5" customHeight="1" thickBot="1" x14ac:dyDescent="0.3">
      <c r="A3" s="397"/>
      <c r="B3" s="386"/>
      <c r="C3" s="415"/>
      <c r="D3" s="373"/>
    </row>
    <row r="4" spans="1:5" s="377" customFormat="1" ht="35.25" customHeight="1" thickBot="1" x14ac:dyDescent="0.3">
      <c r="A4" s="427" t="s">
        <v>708</v>
      </c>
      <c r="B4" s="387" t="s">
        <v>709</v>
      </c>
      <c r="C4" s="374" t="s">
        <v>710</v>
      </c>
      <c r="D4" s="375" t="s">
        <v>711</v>
      </c>
      <c r="E4" s="376"/>
    </row>
    <row r="5" spans="1:5" ht="17.25" customHeight="1" thickBot="1" x14ac:dyDescent="0.3">
      <c r="A5" s="398">
        <v>1</v>
      </c>
      <c r="B5" s="388">
        <v>2</v>
      </c>
      <c r="C5" s="378">
        <v>3</v>
      </c>
      <c r="D5" s="379">
        <v>4</v>
      </c>
    </row>
    <row r="6" spans="1:5" ht="20.25" hidden="1" customHeight="1" x14ac:dyDescent="0.25">
      <c r="A6" s="402" t="s">
        <v>712</v>
      </c>
      <c r="B6" s="389" t="s">
        <v>129</v>
      </c>
      <c r="C6" s="380" t="e">
        <f>#REF!+#REF!</f>
        <v>#REF!</v>
      </c>
      <c r="D6" s="381" t="s">
        <v>713</v>
      </c>
    </row>
    <row r="7" spans="1:5" ht="20.25" customHeight="1" x14ac:dyDescent="0.25">
      <c r="A7" s="403" t="s">
        <v>735</v>
      </c>
      <c r="B7" s="384" t="s">
        <v>316</v>
      </c>
      <c r="C7" s="380">
        <v>3141.6</v>
      </c>
      <c r="D7" s="381"/>
    </row>
    <row r="8" spans="1:5" ht="20.25" customHeight="1" x14ac:dyDescent="0.25">
      <c r="A8" s="403" t="s">
        <v>718</v>
      </c>
      <c r="B8" s="384" t="s">
        <v>172</v>
      </c>
      <c r="C8" s="401">
        <f>SUM(C14+C9)</f>
        <v>3141.6000000000004</v>
      </c>
      <c r="D8" s="382"/>
    </row>
    <row r="9" spans="1:5" ht="55.5" customHeight="1" x14ac:dyDescent="0.25">
      <c r="A9" s="406" t="s">
        <v>718</v>
      </c>
      <c r="B9" s="395" t="s">
        <v>731</v>
      </c>
      <c r="C9" s="422">
        <f>SUM(C10:C13)</f>
        <v>1940.5</v>
      </c>
      <c r="D9" s="712" t="s">
        <v>720</v>
      </c>
    </row>
    <row r="10" spans="1:5" ht="18.75" customHeight="1" x14ac:dyDescent="0.25">
      <c r="A10" s="406" t="s">
        <v>719</v>
      </c>
      <c r="B10" s="383" t="s">
        <v>675</v>
      </c>
      <c r="C10" s="423">
        <v>100.1</v>
      </c>
      <c r="D10" s="713"/>
    </row>
    <row r="11" spans="1:5" ht="20.25" customHeight="1" x14ac:dyDescent="0.25">
      <c r="A11" s="406" t="s">
        <v>719</v>
      </c>
      <c r="B11" s="383" t="s">
        <v>674</v>
      </c>
      <c r="C11" s="423">
        <v>160.19999999999999</v>
      </c>
      <c r="D11" s="713"/>
    </row>
    <row r="12" spans="1:5" ht="30.75" customHeight="1" x14ac:dyDescent="0.25">
      <c r="A12" s="406" t="s">
        <v>719</v>
      </c>
      <c r="B12" s="383" t="s">
        <v>673</v>
      </c>
      <c r="C12" s="423">
        <v>360.3</v>
      </c>
      <c r="D12" s="713"/>
    </row>
    <row r="13" spans="1:5" ht="17.25" customHeight="1" x14ac:dyDescent="0.25">
      <c r="A13" s="406" t="s">
        <v>719</v>
      </c>
      <c r="B13" s="383" t="s">
        <v>672</v>
      </c>
      <c r="C13" s="423">
        <v>1319.9</v>
      </c>
      <c r="D13" s="713"/>
    </row>
    <row r="14" spans="1:5" ht="44.25" customHeight="1" x14ac:dyDescent="0.25">
      <c r="A14" s="406" t="s">
        <v>719</v>
      </c>
      <c r="B14" s="383" t="s">
        <v>732</v>
      </c>
      <c r="C14" s="424">
        <f>SUM(C15:C21)</f>
        <v>1201.1000000000001</v>
      </c>
      <c r="D14" s="713"/>
    </row>
    <row r="15" spans="1:5" ht="20.25" customHeight="1" x14ac:dyDescent="0.25">
      <c r="A15" s="406" t="s">
        <v>719</v>
      </c>
      <c r="B15" s="390" t="s">
        <v>74</v>
      </c>
      <c r="C15" s="423"/>
      <c r="D15" s="713"/>
    </row>
    <row r="16" spans="1:5" ht="20.25" customHeight="1" x14ac:dyDescent="0.25">
      <c r="A16" s="406" t="s">
        <v>719</v>
      </c>
      <c r="B16" s="390" t="s">
        <v>75</v>
      </c>
      <c r="C16" s="423">
        <v>40</v>
      </c>
      <c r="D16" s="713"/>
    </row>
    <row r="17" spans="1:5" ht="33" customHeight="1" x14ac:dyDescent="0.25">
      <c r="A17" s="406" t="s">
        <v>719</v>
      </c>
      <c r="B17" s="390" t="s">
        <v>76</v>
      </c>
      <c r="C17" s="423">
        <v>180.2</v>
      </c>
      <c r="D17" s="713"/>
    </row>
    <row r="18" spans="1:5" ht="20.25" customHeight="1" x14ac:dyDescent="0.25">
      <c r="A18" s="406" t="s">
        <v>719</v>
      </c>
      <c r="B18" s="390" t="s">
        <v>77</v>
      </c>
      <c r="C18" s="423">
        <v>380.3</v>
      </c>
      <c r="D18" s="713"/>
    </row>
    <row r="19" spans="1:5" ht="20.25" customHeight="1" x14ac:dyDescent="0.25">
      <c r="A19" s="406" t="s">
        <v>719</v>
      </c>
      <c r="B19" s="390" t="s">
        <v>78</v>
      </c>
      <c r="C19" s="423">
        <v>240.2</v>
      </c>
      <c r="D19" s="713"/>
    </row>
    <row r="20" spans="1:5" ht="30" customHeight="1" x14ac:dyDescent="0.25">
      <c r="A20" s="406" t="s">
        <v>719</v>
      </c>
      <c r="B20" s="390" t="s">
        <v>676</v>
      </c>
      <c r="C20" s="423">
        <v>200.2</v>
      </c>
      <c r="D20" s="713"/>
    </row>
    <row r="21" spans="1:5" ht="20.25" customHeight="1" x14ac:dyDescent="0.25">
      <c r="A21" s="406" t="s">
        <v>719</v>
      </c>
      <c r="B21" s="391" t="s">
        <v>80</v>
      </c>
      <c r="C21" s="425">
        <v>160.19999999999999</v>
      </c>
      <c r="D21" s="714"/>
    </row>
    <row r="22" spans="1:5" ht="26.25" hidden="1" customHeight="1" outlineLevel="1" x14ac:dyDescent="0.25">
      <c r="A22" s="717" t="s">
        <v>728</v>
      </c>
      <c r="B22" s="718"/>
      <c r="C22" s="416">
        <f>SUM(C25+C26+C27+C28+C29+C32+C38)</f>
        <v>2527.3000000000002</v>
      </c>
      <c r="D22" s="407"/>
    </row>
    <row r="23" spans="1:5" ht="18" customHeight="1" collapsed="1" x14ac:dyDescent="0.25">
      <c r="A23" s="403" t="s">
        <v>471</v>
      </c>
      <c r="B23" s="384" t="s">
        <v>319</v>
      </c>
      <c r="C23" s="417">
        <f>SUM(C24+C31+C33)</f>
        <v>2147.9</v>
      </c>
      <c r="D23" s="407"/>
    </row>
    <row r="24" spans="1:5" s="377" customFormat="1" ht="18" customHeight="1" x14ac:dyDescent="0.25">
      <c r="A24" s="403" t="s">
        <v>466</v>
      </c>
      <c r="B24" s="384" t="s">
        <v>227</v>
      </c>
      <c r="C24" s="417">
        <f>SUM(C25:C30)</f>
        <v>2158.8000000000002</v>
      </c>
      <c r="D24" s="404"/>
      <c r="E24" s="376"/>
    </row>
    <row r="25" spans="1:5" ht="62.25" customHeight="1" x14ac:dyDescent="0.25">
      <c r="A25" s="399" t="s">
        <v>466</v>
      </c>
      <c r="B25" s="392" t="s">
        <v>722</v>
      </c>
      <c r="C25" s="418">
        <v>362</v>
      </c>
      <c r="D25" s="715" t="s">
        <v>729</v>
      </c>
    </row>
    <row r="26" spans="1:5" ht="109.5" customHeight="1" x14ac:dyDescent="0.25">
      <c r="A26" s="399" t="s">
        <v>466</v>
      </c>
      <c r="B26" s="392" t="s">
        <v>723</v>
      </c>
      <c r="C26" s="418">
        <v>200</v>
      </c>
      <c r="D26" s="708"/>
    </row>
    <row r="27" spans="1:5" ht="131.25" customHeight="1" thickBot="1" x14ac:dyDescent="0.3">
      <c r="A27" s="399" t="s">
        <v>466</v>
      </c>
      <c r="B27" s="392" t="s">
        <v>724</v>
      </c>
      <c r="C27" s="418">
        <v>498.1</v>
      </c>
      <c r="D27" s="716"/>
    </row>
    <row r="28" spans="1:5" ht="100.5" customHeight="1" x14ac:dyDescent="0.25">
      <c r="A28" s="399" t="s">
        <v>466</v>
      </c>
      <c r="B28" s="392" t="s">
        <v>725</v>
      </c>
      <c r="C28" s="418">
        <v>500</v>
      </c>
      <c r="D28" s="708" t="s">
        <v>729</v>
      </c>
    </row>
    <row r="29" spans="1:5" ht="88.5" customHeight="1" x14ac:dyDescent="0.25">
      <c r="A29" s="399" t="s">
        <v>466</v>
      </c>
      <c r="B29" s="392" t="s">
        <v>726</v>
      </c>
      <c r="C29" s="418">
        <v>348.7</v>
      </c>
      <c r="D29" s="709"/>
    </row>
    <row r="30" spans="1:5" ht="81" customHeight="1" x14ac:dyDescent="0.25">
      <c r="A30" s="410" t="s">
        <v>466</v>
      </c>
      <c r="B30" s="395" t="s">
        <v>113</v>
      </c>
      <c r="C30" s="411">
        <v>250</v>
      </c>
      <c r="D30" s="412" t="s">
        <v>730</v>
      </c>
    </row>
    <row r="31" spans="1:5" ht="36.75" customHeight="1" x14ac:dyDescent="0.25">
      <c r="A31" s="403" t="s">
        <v>467</v>
      </c>
      <c r="B31" s="384" t="s">
        <v>239</v>
      </c>
      <c r="C31" s="419">
        <f>SUM(C32)</f>
        <v>210</v>
      </c>
      <c r="D31" s="405"/>
    </row>
    <row r="32" spans="1:5" ht="82.5" customHeight="1" x14ac:dyDescent="0.25">
      <c r="A32" s="399" t="s">
        <v>467</v>
      </c>
      <c r="B32" s="392" t="s">
        <v>727</v>
      </c>
      <c r="C32" s="418">
        <v>210</v>
      </c>
      <c r="D32" s="408" t="s">
        <v>729</v>
      </c>
    </row>
    <row r="33" spans="1:4" ht="24.75" customHeight="1" x14ac:dyDescent="0.25">
      <c r="A33" s="403" t="s">
        <v>468</v>
      </c>
      <c r="B33" s="384" t="s">
        <v>320</v>
      </c>
      <c r="C33" s="419">
        <f>SUM(C34+C35)</f>
        <v>-220.9</v>
      </c>
      <c r="D33" s="408"/>
    </row>
    <row r="34" spans="1:4" ht="81" customHeight="1" x14ac:dyDescent="0.25">
      <c r="A34" s="410" t="s">
        <v>468</v>
      </c>
      <c r="B34" s="395" t="s">
        <v>113</v>
      </c>
      <c r="C34" s="411">
        <v>-250</v>
      </c>
      <c r="D34" s="412" t="s">
        <v>730</v>
      </c>
    </row>
    <row r="35" spans="1:4" ht="59.25" customHeight="1" x14ac:dyDescent="0.25">
      <c r="A35" s="399" t="s">
        <v>468</v>
      </c>
      <c r="B35" s="383" t="s">
        <v>733</v>
      </c>
      <c r="C35" s="409">
        <v>29.1</v>
      </c>
      <c r="D35" s="413" t="s">
        <v>734</v>
      </c>
    </row>
    <row r="36" spans="1:4" ht="20.25" customHeight="1" x14ac:dyDescent="0.25">
      <c r="A36" s="403" t="s">
        <v>736</v>
      </c>
      <c r="B36" s="384" t="s">
        <v>321</v>
      </c>
      <c r="C36" s="419">
        <f>SUM(C37)</f>
        <v>408.5</v>
      </c>
      <c r="D36" s="408"/>
    </row>
    <row r="37" spans="1:4" ht="21.75" customHeight="1" x14ac:dyDescent="0.25">
      <c r="A37" s="403" t="s">
        <v>714</v>
      </c>
      <c r="B37" s="384" t="s">
        <v>246</v>
      </c>
      <c r="C37" s="419">
        <f>SUM(C38)</f>
        <v>408.5</v>
      </c>
      <c r="D37" s="405"/>
    </row>
    <row r="38" spans="1:4" ht="84" customHeight="1" thickBot="1" x14ac:dyDescent="0.3">
      <c r="A38" s="400" t="s">
        <v>714</v>
      </c>
      <c r="B38" s="393" t="s">
        <v>721</v>
      </c>
      <c r="C38" s="420">
        <v>408.5</v>
      </c>
      <c r="D38" s="426" t="s">
        <v>729</v>
      </c>
    </row>
    <row r="39" spans="1:4" ht="36" customHeight="1" thickBot="1" x14ac:dyDescent="0.3">
      <c r="A39" s="710" t="s">
        <v>717</v>
      </c>
      <c r="B39" s="711"/>
      <c r="C39" s="421">
        <f>SUM(C36+C23+C7)</f>
        <v>5698</v>
      </c>
      <c r="D39" s="394"/>
    </row>
    <row r="46" spans="1:4" x14ac:dyDescent="0.25">
      <c r="A46" s="385"/>
    </row>
  </sheetData>
  <mergeCells count="6">
    <mergeCell ref="A2:D2"/>
    <mergeCell ref="D28:D29"/>
    <mergeCell ref="A39:B39"/>
    <mergeCell ref="D9:D21"/>
    <mergeCell ref="D25:D27"/>
    <mergeCell ref="A22:B22"/>
  </mergeCells>
  <pageMargins left="0.70866141732283472" right="0.11811023622047245" top="0.35433070866141736" bottom="0.74803149606299213" header="0.31496062992125984" footer="0.31496062992125984"/>
  <pageSetup paperSize="9" scale="9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activeCell="J10" sqref="J10"/>
    </sheetView>
  </sheetViews>
  <sheetFormatPr defaultRowHeight="12.75" x14ac:dyDescent="0.2"/>
  <cols>
    <col min="1" max="1" width="65.85546875" style="143" customWidth="1"/>
    <col min="2" max="2" width="13.7109375" style="143" customWidth="1"/>
    <col min="3" max="3" width="10.7109375" style="143" customWidth="1"/>
    <col min="4" max="4" width="9.28515625" style="143" customWidth="1"/>
    <col min="5" max="5" width="5.42578125" style="143" customWidth="1"/>
    <col min="6" max="6" width="13.5703125" style="573" customWidth="1"/>
    <col min="7" max="256" width="9.140625" style="143"/>
    <col min="257" max="257" width="77.85546875" style="143" customWidth="1"/>
    <col min="258" max="258" width="10.5703125" style="143" customWidth="1"/>
    <col min="259" max="259" width="7.42578125" style="143" customWidth="1"/>
    <col min="260" max="260" width="7.7109375" style="143" customWidth="1"/>
    <col min="261" max="261" width="7.5703125" style="143" customWidth="1"/>
    <col min="262" max="262" width="14.5703125" style="143" customWidth="1"/>
    <col min="263" max="512" width="9.140625" style="143"/>
    <col min="513" max="513" width="77.85546875" style="143" customWidth="1"/>
    <col min="514" max="514" width="10.5703125" style="143" customWidth="1"/>
    <col min="515" max="515" width="7.42578125" style="143" customWidth="1"/>
    <col min="516" max="516" width="7.7109375" style="143" customWidth="1"/>
    <col min="517" max="517" width="7.5703125" style="143" customWidth="1"/>
    <col min="518" max="518" width="14.5703125" style="143" customWidth="1"/>
    <col min="519" max="768" width="9.140625" style="143"/>
    <col min="769" max="769" width="77.85546875" style="143" customWidth="1"/>
    <col min="770" max="770" width="10.5703125" style="143" customWidth="1"/>
    <col min="771" max="771" width="7.42578125" style="143" customWidth="1"/>
    <col min="772" max="772" width="7.7109375" style="143" customWidth="1"/>
    <col min="773" max="773" width="7.5703125" style="143" customWidth="1"/>
    <col min="774" max="774" width="14.5703125" style="143" customWidth="1"/>
    <col min="775" max="1024" width="9.140625" style="143"/>
    <col min="1025" max="1025" width="77.85546875" style="143" customWidth="1"/>
    <col min="1026" max="1026" width="10.5703125" style="143" customWidth="1"/>
    <col min="1027" max="1027" width="7.42578125" style="143" customWidth="1"/>
    <col min="1028" max="1028" width="7.7109375" style="143" customWidth="1"/>
    <col min="1029" max="1029" width="7.5703125" style="143" customWidth="1"/>
    <col min="1030" max="1030" width="14.5703125" style="143" customWidth="1"/>
    <col min="1031" max="1280" width="9.140625" style="143"/>
    <col min="1281" max="1281" width="77.85546875" style="143" customWidth="1"/>
    <col min="1282" max="1282" width="10.5703125" style="143" customWidth="1"/>
    <col min="1283" max="1283" width="7.42578125" style="143" customWidth="1"/>
    <col min="1284" max="1284" width="7.7109375" style="143" customWidth="1"/>
    <col min="1285" max="1285" width="7.5703125" style="143" customWidth="1"/>
    <col min="1286" max="1286" width="14.5703125" style="143" customWidth="1"/>
    <col min="1287" max="1536" width="9.140625" style="143"/>
    <col min="1537" max="1537" width="77.85546875" style="143" customWidth="1"/>
    <col min="1538" max="1538" width="10.5703125" style="143" customWidth="1"/>
    <col min="1539" max="1539" width="7.42578125" style="143" customWidth="1"/>
    <col min="1540" max="1540" width="7.7109375" style="143" customWidth="1"/>
    <col min="1541" max="1541" width="7.5703125" style="143" customWidth="1"/>
    <col min="1542" max="1542" width="14.5703125" style="143" customWidth="1"/>
    <col min="1543" max="1792" width="9.140625" style="143"/>
    <col min="1793" max="1793" width="77.85546875" style="143" customWidth="1"/>
    <col min="1794" max="1794" width="10.5703125" style="143" customWidth="1"/>
    <col min="1795" max="1795" width="7.42578125" style="143" customWidth="1"/>
    <col min="1796" max="1796" width="7.7109375" style="143" customWidth="1"/>
    <col min="1797" max="1797" width="7.5703125" style="143" customWidth="1"/>
    <col min="1798" max="1798" width="14.5703125" style="143" customWidth="1"/>
    <col min="1799" max="2048" width="9.140625" style="143"/>
    <col min="2049" max="2049" width="77.85546875" style="143" customWidth="1"/>
    <col min="2050" max="2050" width="10.5703125" style="143" customWidth="1"/>
    <col min="2051" max="2051" width="7.42578125" style="143" customWidth="1"/>
    <col min="2052" max="2052" width="7.7109375" style="143" customWidth="1"/>
    <col min="2053" max="2053" width="7.5703125" style="143" customWidth="1"/>
    <col min="2054" max="2054" width="14.5703125" style="143" customWidth="1"/>
    <col min="2055" max="2304" width="9.140625" style="143"/>
    <col min="2305" max="2305" width="77.85546875" style="143" customWidth="1"/>
    <col min="2306" max="2306" width="10.5703125" style="143" customWidth="1"/>
    <col min="2307" max="2307" width="7.42578125" style="143" customWidth="1"/>
    <col min="2308" max="2308" width="7.7109375" style="143" customWidth="1"/>
    <col min="2309" max="2309" width="7.5703125" style="143" customWidth="1"/>
    <col min="2310" max="2310" width="14.5703125" style="143" customWidth="1"/>
    <col min="2311" max="2560" width="9.140625" style="143"/>
    <col min="2561" max="2561" width="77.85546875" style="143" customWidth="1"/>
    <col min="2562" max="2562" width="10.5703125" style="143" customWidth="1"/>
    <col min="2563" max="2563" width="7.42578125" style="143" customWidth="1"/>
    <col min="2564" max="2564" width="7.7109375" style="143" customWidth="1"/>
    <col min="2565" max="2565" width="7.5703125" style="143" customWidth="1"/>
    <col min="2566" max="2566" width="14.5703125" style="143" customWidth="1"/>
    <col min="2567" max="2816" width="9.140625" style="143"/>
    <col min="2817" max="2817" width="77.85546875" style="143" customWidth="1"/>
    <col min="2818" max="2818" width="10.5703125" style="143" customWidth="1"/>
    <col min="2819" max="2819" width="7.42578125" style="143" customWidth="1"/>
    <col min="2820" max="2820" width="7.7109375" style="143" customWidth="1"/>
    <col min="2821" max="2821" width="7.5703125" style="143" customWidth="1"/>
    <col min="2822" max="2822" width="14.5703125" style="143" customWidth="1"/>
    <col min="2823" max="3072" width="9.140625" style="143"/>
    <col min="3073" max="3073" width="77.85546875" style="143" customWidth="1"/>
    <col min="3074" max="3074" width="10.5703125" style="143" customWidth="1"/>
    <col min="3075" max="3075" width="7.42578125" style="143" customWidth="1"/>
    <col min="3076" max="3076" width="7.7109375" style="143" customWidth="1"/>
    <col min="3077" max="3077" width="7.5703125" style="143" customWidth="1"/>
    <col min="3078" max="3078" width="14.5703125" style="143" customWidth="1"/>
    <col min="3079" max="3328" width="9.140625" style="143"/>
    <col min="3329" max="3329" width="77.85546875" style="143" customWidth="1"/>
    <col min="3330" max="3330" width="10.5703125" style="143" customWidth="1"/>
    <col min="3331" max="3331" width="7.42578125" style="143" customWidth="1"/>
    <col min="3332" max="3332" width="7.7109375" style="143" customWidth="1"/>
    <col min="3333" max="3333" width="7.5703125" style="143" customWidth="1"/>
    <col min="3334" max="3334" width="14.5703125" style="143" customWidth="1"/>
    <col min="3335" max="3584" width="9.140625" style="143"/>
    <col min="3585" max="3585" width="77.85546875" style="143" customWidth="1"/>
    <col min="3586" max="3586" width="10.5703125" style="143" customWidth="1"/>
    <col min="3587" max="3587" width="7.42578125" style="143" customWidth="1"/>
    <col min="3588" max="3588" width="7.7109375" style="143" customWidth="1"/>
    <col min="3589" max="3589" width="7.5703125" style="143" customWidth="1"/>
    <col min="3590" max="3590" width="14.5703125" style="143" customWidth="1"/>
    <col min="3591" max="3840" width="9.140625" style="143"/>
    <col min="3841" max="3841" width="77.85546875" style="143" customWidth="1"/>
    <col min="3842" max="3842" width="10.5703125" style="143" customWidth="1"/>
    <col min="3843" max="3843" width="7.42578125" style="143" customWidth="1"/>
    <col min="3844" max="3844" width="7.7109375" style="143" customWidth="1"/>
    <col min="3845" max="3845" width="7.5703125" style="143" customWidth="1"/>
    <col min="3846" max="3846" width="14.5703125" style="143" customWidth="1"/>
    <col min="3847" max="4096" width="9.140625" style="143"/>
    <col min="4097" max="4097" width="77.85546875" style="143" customWidth="1"/>
    <col min="4098" max="4098" width="10.5703125" style="143" customWidth="1"/>
    <col min="4099" max="4099" width="7.42578125" style="143" customWidth="1"/>
    <col min="4100" max="4100" width="7.7109375" style="143" customWidth="1"/>
    <col min="4101" max="4101" width="7.5703125" style="143" customWidth="1"/>
    <col min="4102" max="4102" width="14.5703125" style="143" customWidth="1"/>
    <col min="4103" max="4352" width="9.140625" style="143"/>
    <col min="4353" max="4353" width="77.85546875" style="143" customWidth="1"/>
    <col min="4354" max="4354" width="10.5703125" style="143" customWidth="1"/>
    <col min="4355" max="4355" width="7.42578125" style="143" customWidth="1"/>
    <col min="4356" max="4356" width="7.7109375" style="143" customWidth="1"/>
    <col min="4357" max="4357" width="7.5703125" style="143" customWidth="1"/>
    <col min="4358" max="4358" width="14.5703125" style="143" customWidth="1"/>
    <col min="4359" max="4608" width="9.140625" style="143"/>
    <col min="4609" max="4609" width="77.85546875" style="143" customWidth="1"/>
    <col min="4610" max="4610" width="10.5703125" style="143" customWidth="1"/>
    <col min="4611" max="4611" width="7.42578125" style="143" customWidth="1"/>
    <col min="4612" max="4612" width="7.7109375" style="143" customWidth="1"/>
    <col min="4613" max="4613" width="7.5703125" style="143" customWidth="1"/>
    <col min="4614" max="4614" width="14.5703125" style="143" customWidth="1"/>
    <col min="4615" max="4864" width="9.140625" style="143"/>
    <col min="4865" max="4865" width="77.85546875" style="143" customWidth="1"/>
    <col min="4866" max="4866" width="10.5703125" style="143" customWidth="1"/>
    <col min="4867" max="4867" width="7.42578125" style="143" customWidth="1"/>
    <col min="4868" max="4868" width="7.7109375" style="143" customWidth="1"/>
    <col min="4869" max="4869" width="7.5703125" style="143" customWidth="1"/>
    <col min="4870" max="4870" width="14.5703125" style="143" customWidth="1"/>
    <col min="4871" max="5120" width="9.140625" style="143"/>
    <col min="5121" max="5121" width="77.85546875" style="143" customWidth="1"/>
    <col min="5122" max="5122" width="10.5703125" style="143" customWidth="1"/>
    <col min="5123" max="5123" width="7.42578125" style="143" customWidth="1"/>
    <col min="5124" max="5124" width="7.7109375" style="143" customWidth="1"/>
    <col min="5125" max="5125" width="7.5703125" style="143" customWidth="1"/>
    <col min="5126" max="5126" width="14.5703125" style="143" customWidth="1"/>
    <col min="5127" max="5376" width="9.140625" style="143"/>
    <col min="5377" max="5377" width="77.85546875" style="143" customWidth="1"/>
    <col min="5378" max="5378" width="10.5703125" style="143" customWidth="1"/>
    <col min="5379" max="5379" width="7.42578125" style="143" customWidth="1"/>
    <col min="5380" max="5380" width="7.7109375" style="143" customWidth="1"/>
    <col min="5381" max="5381" width="7.5703125" style="143" customWidth="1"/>
    <col min="5382" max="5382" width="14.5703125" style="143" customWidth="1"/>
    <col min="5383" max="5632" width="9.140625" style="143"/>
    <col min="5633" max="5633" width="77.85546875" style="143" customWidth="1"/>
    <col min="5634" max="5634" width="10.5703125" style="143" customWidth="1"/>
    <col min="5635" max="5635" width="7.42578125" style="143" customWidth="1"/>
    <col min="5636" max="5636" width="7.7109375" style="143" customWidth="1"/>
    <col min="5637" max="5637" width="7.5703125" style="143" customWidth="1"/>
    <col min="5638" max="5638" width="14.5703125" style="143" customWidth="1"/>
    <col min="5639" max="5888" width="9.140625" style="143"/>
    <col min="5889" max="5889" width="77.85546875" style="143" customWidth="1"/>
    <col min="5890" max="5890" width="10.5703125" style="143" customWidth="1"/>
    <col min="5891" max="5891" width="7.42578125" style="143" customWidth="1"/>
    <col min="5892" max="5892" width="7.7109375" style="143" customWidth="1"/>
    <col min="5893" max="5893" width="7.5703125" style="143" customWidth="1"/>
    <col min="5894" max="5894" width="14.5703125" style="143" customWidth="1"/>
    <col min="5895" max="6144" width="9.140625" style="143"/>
    <col min="6145" max="6145" width="77.85546875" style="143" customWidth="1"/>
    <col min="6146" max="6146" width="10.5703125" style="143" customWidth="1"/>
    <col min="6147" max="6147" width="7.42578125" style="143" customWidth="1"/>
    <col min="6148" max="6148" width="7.7109375" style="143" customWidth="1"/>
    <col min="6149" max="6149" width="7.5703125" style="143" customWidth="1"/>
    <col min="6150" max="6150" width="14.5703125" style="143" customWidth="1"/>
    <col min="6151" max="6400" width="9.140625" style="143"/>
    <col min="6401" max="6401" width="77.85546875" style="143" customWidth="1"/>
    <col min="6402" max="6402" width="10.5703125" style="143" customWidth="1"/>
    <col min="6403" max="6403" width="7.42578125" style="143" customWidth="1"/>
    <col min="6404" max="6404" width="7.7109375" style="143" customWidth="1"/>
    <col min="6405" max="6405" width="7.5703125" style="143" customWidth="1"/>
    <col min="6406" max="6406" width="14.5703125" style="143" customWidth="1"/>
    <col min="6407" max="6656" width="9.140625" style="143"/>
    <col min="6657" max="6657" width="77.85546875" style="143" customWidth="1"/>
    <col min="6658" max="6658" width="10.5703125" style="143" customWidth="1"/>
    <col min="6659" max="6659" width="7.42578125" style="143" customWidth="1"/>
    <col min="6660" max="6660" width="7.7109375" style="143" customWidth="1"/>
    <col min="6661" max="6661" width="7.5703125" style="143" customWidth="1"/>
    <col min="6662" max="6662" width="14.5703125" style="143" customWidth="1"/>
    <col min="6663" max="6912" width="9.140625" style="143"/>
    <col min="6913" max="6913" width="77.85546875" style="143" customWidth="1"/>
    <col min="6914" max="6914" width="10.5703125" style="143" customWidth="1"/>
    <col min="6915" max="6915" width="7.42578125" style="143" customWidth="1"/>
    <col min="6916" max="6916" width="7.7109375" style="143" customWidth="1"/>
    <col min="6917" max="6917" width="7.5703125" style="143" customWidth="1"/>
    <col min="6918" max="6918" width="14.5703125" style="143" customWidth="1"/>
    <col min="6919" max="7168" width="9.140625" style="143"/>
    <col min="7169" max="7169" width="77.85546875" style="143" customWidth="1"/>
    <col min="7170" max="7170" width="10.5703125" style="143" customWidth="1"/>
    <col min="7171" max="7171" width="7.42578125" style="143" customWidth="1"/>
    <col min="7172" max="7172" width="7.7109375" style="143" customWidth="1"/>
    <col min="7173" max="7173" width="7.5703125" style="143" customWidth="1"/>
    <col min="7174" max="7174" width="14.5703125" style="143" customWidth="1"/>
    <col min="7175" max="7424" width="9.140625" style="143"/>
    <col min="7425" max="7425" width="77.85546875" style="143" customWidth="1"/>
    <col min="7426" max="7426" width="10.5703125" style="143" customWidth="1"/>
    <col min="7427" max="7427" width="7.42578125" style="143" customWidth="1"/>
    <col min="7428" max="7428" width="7.7109375" style="143" customWidth="1"/>
    <col min="7429" max="7429" width="7.5703125" style="143" customWidth="1"/>
    <col min="7430" max="7430" width="14.5703125" style="143" customWidth="1"/>
    <col min="7431" max="7680" width="9.140625" style="143"/>
    <col min="7681" max="7681" width="77.85546875" style="143" customWidth="1"/>
    <col min="7682" max="7682" width="10.5703125" style="143" customWidth="1"/>
    <col min="7683" max="7683" width="7.42578125" style="143" customWidth="1"/>
    <col min="7684" max="7684" width="7.7109375" style="143" customWidth="1"/>
    <col min="7685" max="7685" width="7.5703125" style="143" customWidth="1"/>
    <col min="7686" max="7686" width="14.5703125" style="143" customWidth="1"/>
    <col min="7687" max="7936" width="9.140625" style="143"/>
    <col min="7937" max="7937" width="77.85546875" style="143" customWidth="1"/>
    <col min="7938" max="7938" width="10.5703125" style="143" customWidth="1"/>
    <col min="7939" max="7939" width="7.42578125" style="143" customWidth="1"/>
    <col min="7940" max="7940" width="7.7109375" style="143" customWidth="1"/>
    <col min="7941" max="7941" width="7.5703125" style="143" customWidth="1"/>
    <col min="7942" max="7942" width="14.5703125" style="143" customWidth="1"/>
    <col min="7943" max="8192" width="9.140625" style="143"/>
    <col min="8193" max="8193" width="77.85546875" style="143" customWidth="1"/>
    <col min="8194" max="8194" width="10.5703125" style="143" customWidth="1"/>
    <col min="8195" max="8195" width="7.42578125" style="143" customWidth="1"/>
    <col min="8196" max="8196" width="7.7109375" style="143" customWidth="1"/>
    <col min="8197" max="8197" width="7.5703125" style="143" customWidth="1"/>
    <col min="8198" max="8198" width="14.5703125" style="143" customWidth="1"/>
    <col min="8199" max="8448" width="9.140625" style="143"/>
    <col min="8449" max="8449" width="77.85546875" style="143" customWidth="1"/>
    <col min="8450" max="8450" width="10.5703125" style="143" customWidth="1"/>
    <col min="8451" max="8451" width="7.42578125" style="143" customWidth="1"/>
    <col min="8452" max="8452" width="7.7109375" style="143" customWidth="1"/>
    <col min="8453" max="8453" width="7.5703125" style="143" customWidth="1"/>
    <col min="8454" max="8454" width="14.5703125" style="143" customWidth="1"/>
    <col min="8455" max="8704" width="9.140625" style="143"/>
    <col min="8705" max="8705" width="77.85546875" style="143" customWidth="1"/>
    <col min="8706" max="8706" width="10.5703125" style="143" customWidth="1"/>
    <col min="8707" max="8707" width="7.42578125" style="143" customWidth="1"/>
    <col min="8708" max="8708" width="7.7109375" style="143" customWidth="1"/>
    <col min="8709" max="8709" width="7.5703125" style="143" customWidth="1"/>
    <col min="8710" max="8710" width="14.5703125" style="143" customWidth="1"/>
    <col min="8711" max="8960" width="9.140625" style="143"/>
    <col min="8961" max="8961" width="77.85546875" style="143" customWidth="1"/>
    <col min="8962" max="8962" width="10.5703125" style="143" customWidth="1"/>
    <col min="8963" max="8963" width="7.42578125" style="143" customWidth="1"/>
    <col min="8964" max="8964" width="7.7109375" style="143" customWidth="1"/>
    <col min="8965" max="8965" width="7.5703125" style="143" customWidth="1"/>
    <col min="8966" max="8966" width="14.5703125" style="143" customWidth="1"/>
    <col min="8967" max="9216" width="9.140625" style="143"/>
    <col min="9217" max="9217" width="77.85546875" style="143" customWidth="1"/>
    <col min="9218" max="9218" width="10.5703125" style="143" customWidth="1"/>
    <col min="9219" max="9219" width="7.42578125" style="143" customWidth="1"/>
    <col min="9220" max="9220" width="7.7109375" style="143" customWidth="1"/>
    <col min="9221" max="9221" width="7.5703125" style="143" customWidth="1"/>
    <col min="9222" max="9222" width="14.5703125" style="143" customWidth="1"/>
    <col min="9223" max="9472" width="9.140625" style="143"/>
    <col min="9473" max="9473" width="77.85546875" style="143" customWidth="1"/>
    <col min="9474" max="9474" width="10.5703125" style="143" customWidth="1"/>
    <col min="9475" max="9475" width="7.42578125" style="143" customWidth="1"/>
    <col min="9476" max="9476" width="7.7109375" style="143" customWidth="1"/>
    <col min="9477" max="9477" width="7.5703125" style="143" customWidth="1"/>
    <col min="9478" max="9478" width="14.5703125" style="143" customWidth="1"/>
    <col min="9479" max="9728" width="9.140625" style="143"/>
    <col min="9729" max="9729" width="77.85546875" style="143" customWidth="1"/>
    <col min="9730" max="9730" width="10.5703125" style="143" customWidth="1"/>
    <col min="9731" max="9731" width="7.42578125" style="143" customWidth="1"/>
    <col min="9732" max="9732" width="7.7109375" style="143" customWidth="1"/>
    <col min="9733" max="9733" width="7.5703125" style="143" customWidth="1"/>
    <col min="9734" max="9734" width="14.5703125" style="143" customWidth="1"/>
    <col min="9735" max="9984" width="9.140625" style="143"/>
    <col min="9985" max="9985" width="77.85546875" style="143" customWidth="1"/>
    <col min="9986" max="9986" width="10.5703125" style="143" customWidth="1"/>
    <col min="9987" max="9987" width="7.42578125" style="143" customWidth="1"/>
    <col min="9988" max="9988" width="7.7109375" style="143" customWidth="1"/>
    <col min="9989" max="9989" width="7.5703125" style="143" customWidth="1"/>
    <col min="9990" max="9990" width="14.5703125" style="143" customWidth="1"/>
    <col min="9991" max="10240" width="9.140625" style="143"/>
    <col min="10241" max="10241" width="77.85546875" style="143" customWidth="1"/>
    <col min="10242" max="10242" width="10.5703125" style="143" customWidth="1"/>
    <col min="10243" max="10243" width="7.42578125" style="143" customWidth="1"/>
    <col min="10244" max="10244" width="7.7109375" style="143" customWidth="1"/>
    <col min="10245" max="10245" width="7.5703125" style="143" customWidth="1"/>
    <col min="10246" max="10246" width="14.5703125" style="143" customWidth="1"/>
    <col min="10247" max="10496" width="9.140625" style="143"/>
    <col min="10497" max="10497" width="77.85546875" style="143" customWidth="1"/>
    <col min="10498" max="10498" width="10.5703125" style="143" customWidth="1"/>
    <col min="10499" max="10499" width="7.42578125" style="143" customWidth="1"/>
    <col min="10500" max="10500" width="7.7109375" style="143" customWidth="1"/>
    <col min="10501" max="10501" width="7.5703125" style="143" customWidth="1"/>
    <col min="10502" max="10502" width="14.5703125" style="143" customWidth="1"/>
    <col min="10503" max="10752" width="9.140625" style="143"/>
    <col min="10753" max="10753" width="77.85546875" style="143" customWidth="1"/>
    <col min="10754" max="10754" width="10.5703125" style="143" customWidth="1"/>
    <col min="10755" max="10755" width="7.42578125" style="143" customWidth="1"/>
    <col min="10756" max="10756" width="7.7109375" style="143" customWidth="1"/>
    <col min="10757" max="10757" width="7.5703125" style="143" customWidth="1"/>
    <col min="10758" max="10758" width="14.5703125" style="143" customWidth="1"/>
    <col min="10759" max="11008" width="9.140625" style="143"/>
    <col min="11009" max="11009" width="77.85546875" style="143" customWidth="1"/>
    <col min="11010" max="11010" width="10.5703125" style="143" customWidth="1"/>
    <col min="11011" max="11011" width="7.42578125" style="143" customWidth="1"/>
    <col min="11012" max="11012" width="7.7109375" style="143" customWidth="1"/>
    <col min="11013" max="11013" width="7.5703125" style="143" customWidth="1"/>
    <col min="11014" max="11014" width="14.5703125" style="143" customWidth="1"/>
    <col min="11015" max="11264" width="9.140625" style="143"/>
    <col min="11265" max="11265" width="77.85546875" style="143" customWidth="1"/>
    <col min="11266" max="11266" width="10.5703125" style="143" customWidth="1"/>
    <col min="11267" max="11267" width="7.42578125" style="143" customWidth="1"/>
    <col min="11268" max="11268" width="7.7109375" style="143" customWidth="1"/>
    <col min="11269" max="11269" width="7.5703125" style="143" customWidth="1"/>
    <col min="11270" max="11270" width="14.5703125" style="143" customWidth="1"/>
    <col min="11271" max="11520" width="9.140625" style="143"/>
    <col min="11521" max="11521" width="77.85546875" style="143" customWidth="1"/>
    <col min="11522" max="11522" width="10.5703125" style="143" customWidth="1"/>
    <col min="11523" max="11523" width="7.42578125" style="143" customWidth="1"/>
    <col min="11524" max="11524" width="7.7109375" style="143" customWidth="1"/>
    <col min="11525" max="11525" width="7.5703125" style="143" customWidth="1"/>
    <col min="11526" max="11526" width="14.5703125" style="143" customWidth="1"/>
    <col min="11527" max="11776" width="9.140625" style="143"/>
    <col min="11777" max="11777" width="77.85546875" style="143" customWidth="1"/>
    <col min="11778" max="11778" width="10.5703125" style="143" customWidth="1"/>
    <col min="11779" max="11779" width="7.42578125" style="143" customWidth="1"/>
    <col min="11780" max="11780" width="7.7109375" style="143" customWidth="1"/>
    <col min="11781" max="11781" width="7.5703125" style="143" customWidth="1"/>
    <col min="11782" max="11782" width="14.5703125" style="143" customWidth="1"/>
    <col min="11783" max="12032" width="9.140625" style="143"/>
    <col min="12033" max="12033" width="77.85546875" style="143" customWidth="1"/>
    <col min="12034" max="12034" width="10.5703125" style="143" customWidth="1"/>
    <col min="12035" max="12035" width="7.42578125" style="143" customWidth="1"/>
    <col min="12036" max="12036" width="7.7109375" style="143" customWidth="1"/>
    <col min="12037" max="12037" width="7.5703125" style="143" customWidth="1"/>
    <col min="12038" max="12038" width="14.5703125" style="143" customWidth="1"/>
    <col min="12039" max="12288" width="9.140625" style="143"/>
    <col min="12289" max="12289" width="77.85546875" style="143" customWidth="1"/>
    <col min="12290" max="12290" width="10.5703125" style="143" customWidth="1"/>
    <col min="12291" max="12291" width="7.42578125" style="143" customWidth="1"/>
    <col min="12292" max="12292" width="7.7109375" style="143" customWidth="1"/>
    <col min="12293" max="12293" width="7.5703125" style="143" customWidth="1"/>
    <col min="12294" max="12294" width="14.5703125" style="143" customWidth="1"/>
    <col min="12295" max="12544" width="9.140625" style="143"/>
    <col min="12545" max="12545" width="77.85546875" style="143" customWidth="1"/>
    <col min="12546" max="12546" width="10.5703125" style="143" customWidth="1"/>
    <col min="12547" max="12547" width="7.42578125" style="143" customWidth="1"/>
    <col min="12548" max="12548" width="7.7109375" style="143" customWidth="1"/>
    <col min="12549" max="12549" width="7.5703125" style="143" customWidth="1"/>
    <col min="12550" max="12550" width="14.5703125" style="143" customWidth="1"/>
    <col min="12551" max="12800" width="9.140625" style="143"/>
    <col min="12801" max="12801" width="77.85546875" style="143" customWidth="1"/>
    <col min="12802" max="12802" width="10.5703125" style="143" customWidth="1"/>
    <col min="12803" max="12803" width="7.42578125" style="143" customWidth="1"/>
    <col min="12804" max="12804" width="7.7109375" style="143" customWidth="1"/>
    <col min="12805" max="12805" width="7.5703125" style="143" customWidth="1"/>
    <col min="12806" max="12806" width="14.5703125" style="143" customWidth="1"/>
    <col min="12807" max="13056" width="9.140625" style="143"/>
    <col min="13057" max="13057" width="77.85546875" style="143" customWidth="1"/>
    <col min="13058" max="13058" width="10.5703125" style="143" customWidth="1"/>
    <col min="13059" max="13059" width="7.42578125" style="143" customWidth="1"/>
    <col min="13060" max="13060" width="7.7109375" style="143" customWidth="1"/>
    <col min="13061" max="13061" width="7.5703125" style="143" customWidth="1"/>
    <col min="13062" max="13062" width="14.5703125" style="143" customWidth="1"/>
    <col min="13063" max="13312" width="9.140625" style="143"/>
    <col min="13313" max="13313" width="77.85546875" style="143" customWidth="1"/>
    <col min="13314" max="13314" width="10.5703125" style="143" customWidth="1"/>
    <col min="13315" max="13315" width="7.42578125" style="143" customWidth="1"/>
    <col min="13316" max="13316" width="7.7109375" style="143" customWidth="1"/>
    <col min="13317" max="13317" width="7.5703125" style="143" customWidth="1"/>
    <col min="13318" max="13318" width="14.5703125" style="143" customWidth="1"/>
    <col min="13319" max="13568" width="9.140625" style="143"/>
    <col min="13569" max="13569" width="77.85546875" style="143" customWidth="1"/>
    <col min="13570" max="13570" width="10.5703125" style="143" customWidth="1"/>
    <col min="13571" max="13571" width="7.42578125" style="143" customWidth="1"/>
    <col min="13572" max="13572" width="7.7109375" style="143" customWidth="1"/>
    <col min="13573" max="13573" width="7.5703125" style="143" customWidth="1"/>
    <col min="13574" max="13574" width="14.5703125" style="143" customWidth="1"/>
    <col min="13575" max="13824" width="9.140625" style="143"/>
    <col min="13825" max="13825" width="77.85546875" style="143" customWidth="1"/>
    <col min="13826" max="13826" width="10.5703125" style="143" customWidth="1"/>
    <col min="13827" max="13827" width="7.42578125" style="143" customWidth="1"/>
    <col min="13828" max="13828" width="7.7109375" style="143" customWidth="1"/>
    <col min="13829" max="13829" width="7.5703125" style="143" customWidth="1"/>
    <col min="13830" max="13830" width="14.5703125" style="143" customWidth="1"/>
    <col min="13831" max="14080" width="9.140625" style="143"/>
    <col min="14081" max="14081" width="77.85546875" style="143" customWidth="1"/>
    <col min="14082" max="14082" width="10.5703125" style="143" customWidth="1"/>
    <col min="14083" max="14083" width="7.42578125" style="143" customWidth="1"/>
    <col min="14084" max="14084" width="7.7109375" style="143" customWidth="1"/>
    <col min="14085" max="14085" width="7.5703125" style="143" customWidth="1"/>
    <col min="14086" max="14086" width="14.5703125" style="143" customWidth="1"/>
    <col min="14087" max="14336" width="9.140625" style="143"/>
    <col min="14337" max="14337" width="77.85546875" style="143" customWidth="1"/>
    <col min="14338" max="14338" width="10.5703125" style="143" customWidth="1"/>
    <col min="14339" max="14339" width="7.42578125" style="143" customWidth="1"/>
    <col min="14340" max="14340" width="7.7109375" style="143" customWidth="1"/>
    <col min="14341" max="14341" width="7.5703125" style="143" customWidth="1"/>
    <col min="14342" max="14342" width="14.5703125" style="143" customWidth="1"/>
    <col min="14343" max="14592" width="9.140625" style="143"/>
    <col min="14593" max="14593" width="77.85546875" style="143" customWidth="1"/>
    <col min="14594" max="14594" width="10.5703125" style="143" customWidth="1"/>
    <col min="14595" max="14595" width="7.42578125" style="143" customWidth="1"/>
    <col min="14596" max="14596" width="7.7109375" style="143" customWidth="1"/>
    <col min="14597" max="14597" width="7.5703125" style="143" customWidth="1"/>
    <col min="14598" max="14598" width="14.5703125" style="143" customWidth="1"/>
    <col min="14599" max="14848" width="9.140625" style="143"/>
    <col min="14849" max="14849" width="77.85546875" style="143" customWidth="1"/>
    <col min="14850" max="14850" width="10.5703125" style="143" customWidth="1"/>
    <col min="14851" max="14851" width="7.42578125" style="143" customWidth="1"/>
    <col min="14852" max="14852" width="7.7109375" style="143" customWidth="1"/>
    <col min="14853" max="14853" width="7.5703125" style="143" customWidth="1"/>
    <col min="14854" max="14854" width="14.5703125" style="143" customWidth="1"/>
    <col min="14855" max="15104" width="9.140625" style="143"/>
    <col min="15105" max="15105" width="77.85546875" style="143" customWidth="1"/>
    <col min="15106" max="15106" width="10.5703125" style="143" customWidth="1"/>
    <col min="15107" max="15107" width="7.42578125" style="143" customWidth="1"/>
    <col min="15108" max="15108" width="7.7109375" style="143" customWidth="1"/>
    <col min="15109" max="15109" width="7.5703125" style="143" customWidth="1"/>
    <col min="15110" max="15110" width="14.5703125" style="143" customWidth="1"/>
    <col min="15111" max="15360" width="9.140625" style="143"/>
    <col min="15361" max="15361" width="77.85546875" style="143" customWidth="1"/>
    <col min="15362" max="15362" width="10.5703125" style="143" customWidth="1"/>
    <col min="15363" max="15363" width="7.42578125" style="143" customWidth="1"/>
    <col min="15364" max="15364" width="7.7109375" style="143" customWidth="1"/>
    <col min="15365" max="15365" width="7.5703125" style="143" customWidth="1"/>
    <col min="15366" max="15366" width="14.5703125" style="143" customWidth="1"/>
    <col min="15367" max="15616" width="9.140625" style="143"/>
    <col min="15617" max="15617" width="77.85546875" style="143" customWidth="1"/>
    <col min="15618" max="15618" width="10.5703125" style="143" customWidth="1"/>
    <col min="15619" max="15619" width="7.42578125" style="143" customWidth="1"/>
    <col min="15620" max="15620" width="7.7109375" style="143" customWidth="1"/>
    <col min="15621" max="15621" width="7.5703125" style="143" customWidth="1"/>
    <col min="15622" max="15622" width="14.5703125" style="143" customWidth="1"/>
    <col min="15623" max="15872" width="9.140625" style="143"/>
    <col min="15873" max="15873" width="77.85546875" style="143" customWidth="1"/>
    <col min="15874" max="15874" width="10.5703125" style="143" customWidth="1"/>
    <col min="15875" max="15875" width="7.42578125" style="143" customWidth="1"/>
    <col min="15876" max="15876" width="7.7109375" style="143" customWidth="1"/>
    <col min="15877" max="15877" width="7.5703125" style="143" customWidth="1"/>
    <col min="15878" max="15878" width="14.5703125" style="143" customWidth="1"/>
    <col min="15879" max="16128" width="9.140625" style="143"/>
    <col min="16129" max="16129" width="77.85546875" style="143" customWidth="1"/>
    <col min="16130" max="16130" width="10.5703125" style="143" customWidth="1"/>
    <col min="16131" max="16131" width="7.42578125" style="143" customWidth="1"/>
    <col min="16132" max="16132" width="7.7109375" style="143" customWidth="1"/>
    <col min="16133" max="16133" width="7.5703125" style="143" customWidth="1"/>
    <col min="16134" max="16134" width="14.5703125" style="143" customWidth="1"/>
    <col min="16135" max="16384" width="9.140625" style="143"/>
  </cols>
  <sheetData>
    <row r="1" spans="1:14" ht="15.75" x14ac:dyDescent="0.25">
      <c r="D1" s="215" t="s">
        <v>922</v>
      </c>
      <c r="E1" s="215"/>
      <c r="F1" s="572"/>
    </row>
    <row r="2" spans="1:14" ht="15.75" x14ac:dyDescent="0.25">
      <c r="D2" s="215" t="s">
        <v>489</v>
      </c>
      <c r="E2" s="215"/>
      <c r="F2" s="572"/>
    </row>
    <row r="3" spans="1:14" ht="15.75" x14ac:dyDescent="0.25">
      <c r="D3" s="215" t="s">
        <v>308</v>
      </c>
      <c r="E3" s="215"/>
      <c r="F3" s="572"/>
    </row>
    <row r="4" spans="1:14" ht="15.75" x14ac:dyDescent="0.25">
      <c r="D4" s="215" t="s">
        <v>932</v>
      </c>
      <c r="E4" s="215"/>
      <c r="F4" s="572"/>
    </row>
    <row r="6" spans="1:14" ht="15.75" x14ac:dyDescent="0.25">
      <c r="A6" s="666" t="s">
        <v>856</v>
      </c>
      <c r="B6" s="666"/>
      <c r="C6" s="666"/>
      <c r="D6" s="666"/>
      <c r="E6" s="666"/>
      <c r="F6" s="666"/>
    </row>
    <row r="7" spans="1:14" ht="13.5" thickBot="1" x14ac:dyDescent="0.25"/>
    <row r="8" spans="1:14" s="430" customFormat="1" ht="12.75" customHeight="1" x14ac:dyDescent="0.25">
      <c r="A8" s="667" t="s">
        <v>309</v>
      </c>
      <c r="B8" s="669" t="s">
        <v>582</v>
      </c>
      <c r="C8" s="669" t="s">
        <v>310</v>
      </c>
      <c r="D8" s="669" t="s">
        <v>311</v>
      </c>
      <c r="E8" s="669" t="s">
        <v>491</v>
      </c>
      <c r="F8" s="671" t="s">
        <v>585</v>
      </c>
      <c r="G8" s="574"/>
      <c r="H8" s="574"/>
    </row>
    <row r="9" spans="1:14" s="430" customFormat="1" ht="26.25" customHeight="1" x14ac:dyDescent="0.25">
      <c r="A9" s="668"/>
      <c r="B9" s="670"/>
      <c r="C9" s="670"/>
      <c r="D9" s="670"/>
      <c r="E9" s="670"/>
      <c r="F9" s="672"/>
      <c r="G9" s="574"/>
      <c r="H9" s="574"/>
    </row>
    <row r="10" spans="1:14" s="579" customFormat="1" ht="11.25" x14ac:dyDescent="0.25">
      <c r="A10" s="575">
        <v>1</v>
      </c>
      <c r="B10" s="576">
        <v>2</v>
      </c>
      <c r="C10" s="576">
        <v>3</v>
      </c>
      <c r="D10" s="576">
        <v>4</v>
      </c>
      <c r="E10" s="576">
        <v>5</v>
      </c>
      <c r="F10" s="577">
        <v>6</v>
      </c>
      <c r="G10" s="578"/>
      <c r="H10" s="578"/>
    </row>
    <row r="11" spans="1:14" s="430" customFormat="1" ht="15.75" hidden="1" x14ac:dyDescent="0.25">
      <c r="A11" s="638"/>
      <c r="B11" s="639"/>
      <c r="C11" s="639"/>
      <c r="D11" s="639"/>
      <c r="E11" s="639"/>
      <c r="F11" s="580"/>
      <c r="G11" s="574"/>
      <c r="H11" s="574"/>
    </row>
    <row r="12" spans="1:14" s="149" customFormat="1" ht="47.25" x14ac:dyDescent="0.25">
      <c r="A12" s="581" t="s">
        <v>857</v>
      </c>
      <c r="B12" s="231"/>
      <c r="C12" s="582"/>
      <c r="D12" s="582"/>
      <c r="E12" s="582"/>
      <c r="F12" s="640">
        <v>1703.4</v>
      </c>
      <c r="G12" s="583"/>
      <c r="H12" s="584"/>
      <c r="I12" s="585"/>
      <c r="J12" s="585"/>
      <c r="K12" s="585"/>
      <c r="L12" s="585"/>
      <c r="M12" s="585"/>
      <c r="N12" s="585"/>
    </row>
    <row r="13" spans="1:14" s="149" customFormat="1" ht="31.5" x14ac:dyDescent="0.25">
      <c r="A13" s="586" t="s">
        <v>858</v>
      </c>
      <c r="B13" s="587" t="s">
        <v>859</v>
      </c>
      <c r="C13" s="588" t="s">
        <v>145</v>
      </c>
      <c r="D13" s="588" t="s">
        <v>130</v>
      </c>
      <c r="E13" s="588" t="s">
        <v>570</v>
      </c>
      <c r="F13" s="641">
        <v>878.4</v>
      </c>
      <c r="G13" s="583"/>
      <c r="H13" s="584"/>
      <c r="I13" s="585"/>
      <c r="J13" s="585"/>
      <c r="K13" s="585"/>
      <c r="L13" s="585"/>
      <c r="M13" s="585"/>
      <c r="N13" s="585"/>
    </row>
    <row r="14" spans="1:14" s="149" customFormat="1" ht="31.5" x14ac:dyDescent="0.25">
      <c r="A14" s="586" t="s">
        <v>860</v>
      </c>
      <c r="B14" s="587" t="s">
        <v>859</v>
      </c>
      <c r="C14" s="588" t="s">
        <v>145</v>
      </c>
      <c r="D14" s="588" t="s">
        <v>132</v>
      </c>
      <c r="E14" s="588" t="s">
        <v>570</v>
      </c>
      <c r="F14" s="641">
        <v>825</v>
      </c>
      <c r="G14" s="583"/>
      <c r="H14" s="584"/>
      <c r="I14" s="585"/>
      <c r="J14" s="585"/>
      <c r="K14" s="585"/>
      <c r="L14" s="585"/>
      <c r="M14" s="585"/>
      <c r="N14" s="585"/>
    </row>
    <row r="15" spans="1:14" s="149" customFormat="1" ht="47.25" x14ac:dyDescent="0.25">
      <c r="A15" s="586" t="s">
        <v>861</v>
      </c>
      <c r="B15" s="587"/>
      <c r="C15" s="589" t="s">
        <v>145</v>
      </c>
      <c r="D15" s="589" t="s">
        <v>145</v>
      </c>
      <c r="E15" s="588"/>
      <c r="F15" s="640">
        <v>250</v>
      </c>
      <c r="G15" s="583"/>
      <c r="H15" s="584"/>
      <c r="I15" s="585"/>
      <c r="J15" s="585"/>
      <c r="K15" s="585"/>
      <c r="L15" s="585"/>
      <c r="M15" s="585"/>
      <c r="N15" s="585"/>
    </row>
    <row r="16" spans="1:14" s="149" customFormat="1" ht="15.75" x14ac:dyDescent="0.25">
      <c r="A16" s="586" t="s">
        <v>601</v>
      </c>
      <c r="B16" s="587" t="s">
        <v>862</v>
      </c>
      <c r="C16" s="588" t="s">
        <v>145</v>
      </c>
      <c r="D16" s="588" t="s">
        <v>145</v>
      </c>
      <c r="E16" s="588" t="s">
        <v>570</v>
      </c>
      <c r="F16" s="590">
        <v>250</v>
      </c>
      <c r="G16" s="584"/>
      <c r="H16" s="584"/>
      <c r="I16" s="585"/>
      <c r="J16" s="585"/>
      <c r="K16" s="585"/>
      <c r="L16" s="585"/>
      <c r="M16" s="585"/>
    </row>
    <row r="17" spans="1:13" s="149" customFormat="1" ht="15.75" x14ac:dyDescent="0.25">
      <c r="A17" s="581" t="s">
        <v>863</v>
      </c>
      <c r="B17" s="591"/>
      <c r="C17" s="589" t="s">
        <v>145</v>
      </c>
      <c r="D17" s="589" t="s">
        <v>168</v>
      </c>
      <c r="E17" s="589"/>
      <c r="F17" s="592">
        <v>3291.9</v>
      </c>
      <c r="G17" s="584"/>
      <c r="H17" s="584"/>
      <c r="I17" s="585"/>
      <c r="J17" s="585"/>
      <c r="K17" s="585"/>
      <c r="L17" s="585"/>
      <c r="M17" s="585"/>
    </row>
    <row r="18" spans="1:13" s="149" customFormat="1" ht="15.75" x14ac:dyDescent="0.25">
      <c r="A18" s="586" t="s">
        <v>601</v>
      </c>
      <c r="B18" s="587" t="s">
        <v>864</v>
      </c>
      <c r="C18" s="588" t="s">
        <v>145</v>
      </c>
      <c r="D18" s="588" t="s">
        <v>168</v>
      </c>
      <c r="E18" s="588" t="s">
        <v>570</v>
      </c>
      <c r="F18" s="590">
        <v>3291.9</v>
      </c>
      <c r="G18" s="593"/>
      <c r="H18" s="593"/>
    </row>
    <row r="19" spans="1:13" s="149" customFormat="1" ht="15.75" x14ac:dyDescent="0.25">
      <c r="A19" s="581" t="s">
        <v>865</v>
      </c>
      <c r="B19" s="591"/>
      <c r="C19" s="589" t="s">
        <v>192</v>
      </c>
      <c r="D19" s="589" t="s">
        <v>130</v>
      </c>
      <c r="E19" s="589"/>
      <c r="F19" s="592">
        <v>5840</v>
      </c>
      <c r="G19" s="593"/>
      <c r="H19" s="593"/>
    </row>
    <row r="20" spans="1:13" s="149" customFormat="1" ht="15.75" x14ac:dyDescent="0.25">
      <c r="A20" s="586" t="s">
        <v>866</v>
      </c>
      <c r="B20" s="587" t="s">
        <v>867</v>
      </c>
      <c r="C20" s="588" t="s">
        <v>192</v>
      </c>
      <c r="D20" s="588" t="s">
        <v>130</v>
      </c>
      <c r="E20" s="588" t="s">
        <v>512</v>
      </c>
      <c r="F20" s="590">
        <v>5840</v>
      </c>
      <c r="G20" s="593"/>
      <c r="H20" s="593"/>
    </row>
    <row r="21" spans="1:13" s="149" customFormat="1" ht="15.75" x14ac:dyDescent="0.25">
      <c r="A21" s="581" t="s">
        <v>868</v>
      </c>
      <c r="B21" s="591"/>
      <c r="C21" s="589" t="s">
        <v>168</v>
      </c>
      <c r="D21" s="589" t="s">
        <v>130</v>
      </c>
      <c r="E21" s="589"/>
      <c r="F21" s="592">
        <f>F22</f>
        <v>498</v>
      </c>
      <c r="G21" s="593"/>
      <c r="H21" s="593"/>
    </row>
    <row r="22" spans="1:13" s="149" customFormat="1" ht="31.5" x14ac:dyDescent="0.25">
      <c r="A22" s="586" t="s">
        <v>869</v>
      </c>
      <c r="B22" s="587" t="s">
        <v>870</v>
      </c>
      <c r="C22" s="588" t="s">
        <v>168</v>
      </c>
      <c r="D22" s="588" t="s">
        <v>130</v>
      </c>
      <c r="E22" s="588" t="s">
        <v>512</v>
      </c>
      <c r="F22" s="590">
        <v>498</v>
      </c>
      <c r="G22" s="593"/>
      <c r="H22" s="593"/>
    </row>
    <row r="23" spans="1:13" s="149" customFormat="1" ht="31.5" x14ac:dyDescent="0.25">
      <c r="A23" s="581" t="s">
        <v>871</v>
      </c>
      <c r="B23" s="591"/>
      <c r="C23" s="589" t="s">
        <v>168</v>
      </c>
      <c r="D23" s="589" t="s">
        <v>130</v>
      </c>
      <c r="E23" s="589"/>
      <c r="F23" s="592">
        <f>F24</f>
        <v>483.5</v>
      </c>
      <c r="G23" s="593"/>
      <c r="H23" s="593"/>
    </row>
    <row r="24" spans="1:13" s="149" customFormat="1" ht="31.5" x14ac:dyDescent="0.25">
      <c r="A24" s="586" t="s">
        <v>869</v>
      </c>
      <c r="B24" s="587" t="s">
        <v>872</v>
      </c>
      <c r="C24" s="588" t="s">
        <v>168</v>
      </c>
      <c r="D24" s="588" t="s">
        <v>130</v>
      </c>
      <c r="E24" s="588" t="s">
        <v>512</v>
      </c>
      <c r="F24" s="590">
        <v>483.5</v>
      </c>
      <c r="G24" s="593"/>
      <c r="H24" s="593"/>
    </row>
    <row r="25" spans="1:13" s="149" customFormat="1" ht="47.25" x14ac:dyDescent="0.25">
      <c r="A25" s="581" t="s">
        <v>873</v>
      </c>
      <c r="B25" s="591"/>
      <c r="C25" s="589" t="s">
        <v>168</v>
      </c>
      <c r="D25" s="589" t="s">
        <v>130</v>
      </c>
      <c r="E25" s="589"/>
      <c r="F25" s="592">
        <v>2000.4</v>
      </c>
      <c r="G25" s="593"/>
      <c r="H25" s="593"/>
    </row>
    <row r="26" spans="1:13" s="149" customFormat="1" ht="31.5" x14ac:dyDescent="0.25">
      <c r="A26" s="586" t="s">
        <v>869</v>
      </c>
      <c r="B26" s="587" t="s">
        <v>874</v>
      </c>
      <c r="C26" s="588" t="s">
        <v>168</v>
      </c>
      <c r="D26" s="588" t="s">
        <v>130</v>
      </c>
      <c r="E26" s="588" t="s">
        <v>512</v>
      </c>
      <c r="F26" s="590">
        <v>2000.4</v>
      </c>
      <c r="G26" s="593"/>
      <c r="H26" s="593"/>
    </row>
    <row r="27" spans="1:13" s="149" customFormat="1" ht="31.5" x14ac:dyDescent="0.25">
      <c r="A27" s="581" t="s">
        <v>875</v>
      </c>
      <c r="B27" s="591"/>
      <c r="C27" s="589" t="s">
        <v>147</v>
      </c>
      <c r="D27" s="594" t="s">
        <v>130</v>
      </c>
      <c r="E27" s="594"/>
      <c r="F27" s="592">
        <v>2375.4</v>
      </c>
      <c r="G27" s="593"/>
      <c r="H27" s="593"/>
    </row>
    <row r="28" spans="1:13" ht="15.75" x14ac:dyDescent="0.25">
      <c r="A28" s="595" t="s">
        <v>103</v>
      </c>
      <c r="B28" s="596" t="s">
        <v>876</v>
      </c>
      <c r="C28" s="588" t="s">
        <v>147</v>
      </c>
      <c r="D28" s="597" t="s">
        <v>130</v>
      </c>
      <c r="E28" s="588" t="s">
        <v>578</v>
      </c>
      <c r="F28" s="598">
        <v>2375.4</v>
      </c>
      <c r="G28" s="599"/>
      <c r="H28" s="599"/>
    </row>
    <row r="29" spans="1:13" ht="16.5" thickBot="1" x14ac:dyDescent="0.3">
      <c r="A29" s="600" t="s">
        <v>502</v>
      </c>
      <c r="B29" s="601"/>
      <c r="C29" s="601"/>
      <c r="D29" s="601"/>
      <c r="E29" s="601"/>
      <c r="F29" s="602">
        <f>F27+F25+F23+F21+F19+F17+F15+F12</f>
        <v>16442.599999999999</v>
      </c>
    </row>
  </sheetData>
  <mergeCells count="7">
    <mergeCell ref="A6:F6"/>
    <mergeCell ref="A8:A9"/>
    <mergeCell ref="B8:B9"/>
    <mergeCell ref="C8:C9"/>
    <mergeCell ref="D8:D9"/>
    <mergeCell ref="E8:E9"/>
    <mergeCell ref="F8:F9"/>
  </mergeCells>
  <pageMargins left="1.1811023622047245" right="0.39370078740157483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7"/>
  <sheetViews>
    <sheetView workbookViewId="0">
      <pane xSplit="10" ySplit="16" topLeftCell="K116" activePane="bottomRight" state="frozen"/>
      <selection activeCell="B186" sqref="B186"/>
      <selection pane="topRight" activeCell="B186" sqref="B186"/>
      <selection pane="bottomLeft" activeCell="B186" sqref="B186"/>
      <selection pane="bottomRight" activeCell="A2" sqref="A2"/>
    </sheetView>
  </sheetViews>
  <sheetFormatPr defaultRowHeight="12.75" x14ac:dyDescent="0.2"/>
  <cols>
    <col min="1" max="1" width="77.7109375" style="289" customWidth="1"/>
    <col min="2" max="2" width="4.28515625" style="348" customWidth="1"/>
    <col min="3" max="3" width="5.28515625" style="289" customWidth="1"/>
    <col min="4" max="4" width="5" style="289" customWidth="1"/>
    <col min="5" max="5" width="7.85546875" style="289" customWidth="1"/>
    <col min="6" max="6" width="5.85546875" style="289" customWidth="1"/>
    <col min="7" max="7" width="13.140625" style="289" customWidth="1"/>
    <col min="8" max="8" width="12.28515625" style="289" customWidth="1"/>
    <col min="9" max="9" width="11.85546875" style="289" customWidth="1"/>
    <col min="10" max="10" width="13.5703125" style="289" customWidth="1"/>
    <col min="11" max="11" width="13" style="289" customWidth="1"/>
    <col min="12" max="256" width="9.140625" style="289"/>
    <col min="257" max="257" width="45.140625" style="289" customWidth="1"/>
    <col min="258" max="258" width="4.28515625" style="289" customWidth="1"/>
    <col min="259" max="259" width="5.28515625" style="289" customWidth="1"/>
    <col min="260" max="260" width="5" style="289" customWidth="1"/>
    <col min="261" max="261" width="7.85546875" style="289" customWidth="1"/>
    <col min="262" max="262" width="4.85546875" style="289" customWidth="1"/>
    <col min="263" max="263" width="11.42578125" style="289" customWidth="1"/>
    <col min="264" max="264" width="10.85546875" style="289" customWidth="1"/>
    <col min="265" max="265" width="10.28515625" style="289" customWidth="1"/>
    <col min="266" max="266" width="11.140625" style="289" customWidth="1"/>
    <col min="267" max="267" width="11.42578125" style="289" customWidth="1"/>
    <col min="268" max="512" width="9.140625" style="289"/>
    <col min="513" max="513" width="45.140625" style="289" customWidth="1"/>
    <col min="514" max="514" width="4.28515625" style="289" customWidth="1"/>
    <col min="515" max="515" width="5.28515625" style="289" customWidth="1"/>
    <col min="516" max="516" width="5" style="289" customWidth="1"/>
    <col min="517" max="517" width="7.85546875" style="289" customWidth="1"/>
    <col min="518" max="518" width="4.85546875" style="289" customWidth="1"/>
    <col min="519" max="519" width="11.42578125" style="289" customWidth="1"/>
    <col min="520" max="520" width="10.85546875" style="289" customWidth="1"/>
    <col min="521" max="521" width="10.28515625" style="289" customWidth="1"/>
    <col min="522" max="522" width="11.140625" style="289" customWidth="1"/>
    <col min="523" max="523" width="11.42578125" style="289" customWidth="1"/>
    <col min="524" max="768" width="9.140625" style="289"/>
    <col min="769" max="769" width="45.140625" style="289" customWidth="1"/>
    <col min="770" max="770" width="4.28515625" style="289" customWidth="1"/>
    <col min="771" max="771" width="5.28515625" style="289" customWidth="1"/>
    <col min="772" max="772" width="5" style="289" customWidth="1"/>
    <col min="773" max="773" width="7.85546875" style="289" customWidth="1"/>
    <col min="774" max="774" width="4.85546875" style="289" customWidth="1"/>
    <col min="775" max="775" width="11.42578125" style="289" customWidth="1"/>
    <col min="776" max="776" width="10.85546875" style="289" customWidth="1"/>
    <col min="777" max="777" width="10.28515625" style="289" customWidth="1"/>
    <col min="778" max="778" width="11.140625" style="289" customWidth="1"/>
    <col min="779" max="779" width="11.42578125" style="289" customWidth="1"/>
    <col min="780" max="1024" width="9.140625" style="289"/>
    <col min="1025" max="1025" width="45.140625" style="289" customWidth="1"/>
    <col min="1026" max="1026" width="4.28515625" style="289" customWidth="1"/>
    <col min="1027" max="1027" width="5.28515625" style="289" customWidth="1"/>
    <col min="1028" max="1028" width="5" style="289" customWidth="1"/>
    <col min="1029" max="1029" width="7.85546875" style="289" customWidth="1"/>
    <col min="1030" max="1030" width="4.85546875" style="289" customWidth="1"/>
    <col min="1031" max="1031" width="11.42578125" style="289" customWidth="1"/>
    <col min="1032" max="1032" width="10.85546875" style="289" customWidth="1"/>
    <col min="1033" max="1033" width="10.28515625" style="289" customWidth="1"/>
    <col min="1034" max="1034" width="11.140625" style="289" customWidth="1"/>
    <col min="1035" max="1035" width="11.42578125" style="289" customWidth="1"/>
    <col min="1036" max="1280" width="9.140625" style="289"/>
    <col min="1281" max="1281" width="45.140625" style="289" customWidth="1"/>
    <col min="1282" max="1282" width="4.28515625" style="289" customWidth="1"/>
    <col min="1283" max="1283" width="5.28515625" style="289" customWidth="1"/>
    <col min="1284" max="1284" width="5" style="289" customWidth="1"/>
    <col min="1285" max="1285" width="7.85546875" style="289" customWidth="1"/>
    <col min="1286" max="1286" width="4.85546875" style="289" customWidth="1"/>
    <col min="1287" max="1287" width="11.42578125" style="289" customWidth="1"/>
    <col min="1288" max="1288" width="10.85546875" style="289" customWidth="1"/>
    <col min="1289" max="1289" width="10.28515625" style="289" customWidth="1"/>
    <col min="1290" max="1290" width="11.140625" style="289" customWidth="1"/>
    <col min="1291" max="1291" width="11.42578125" style="289" customWidth="1"/>
    <col min="1292" max="1536" width="9.140625" style="289"/>
    <col min="1537" max="1537" width="45.140625" style="289" customWidth="1"/>
    <col min="1538" max="1538" width="4.28515625" style="289" customWidth="1"/>
    <col min="1539" max="1539" width="5.28515625" style="289" customWidth="1"/>
    <col min="1540" max="1540" width="5" style="289" customWidth="1"/>
    <col min="1541" max="1541" width="7.85546875" style="289" customWidth="1"/>
    <col min="1542" max="1542" width="4.85546875" style="289" customWidth="1"/>
    <col min="1543" max="1543" width="11.42578125" style="289" customWidth="1"/>
    <col min="1544" max="1544" width="10.85546875" style="289" customWidth="1"/>
    <col min="1545" max="1545" width="10.28515625" style="289" customWidth="1"/>
    <col min="1546" max="1546" width="11.140625" style="289" customWidth="1"/>
    <col min="1547" max="1547" width="11.42578125" style="289" customWidth="1"/>
    <col min="1548" max="1792" width="9.140625" style="289"/>
    <col min="1793" max="1793" width="45.140625" style="289" customWidth="1"/>
    <col min="1794" max="1794" width="4.28515625" style="289" customWidth="1"/>
    <col min="1795" max="1795" width="5.28515625" style="289" customWidth="1"/>
    <col min="1796" max="1796" width="5" style="289" customWidth="1"/>
    <col min="1797" max="1797" width="7.85546875" style="289" customWidth="1"/>
    <col min="1798" max="1798" width="4.85546875" style="289" customWidth="1"/>
    <col min="1799" max="1799" width="11.42578125" style="289" customWidth="1"/>
    <col min="1800" max="1800" width="10.85546875" style="289" customWidth="1"/>
    <col min="1801" max="1801" width="10.28515625" style="289" customWidth="1"/>
    <col min="1802" max="1802" width="11.140625" style="289" customWidth="1"/>
    <col min="1803" max="1803" width="11.42578125" style="289" customWidth="1"/>
    <col min="1804" max="2048" width="9.140625" style="289"/>
    <col min="2049" max="2049" width="45.140625" style="289" customWidth="1"/>
    <col min="2050" max="2050" width="4.28515625" style="289" customWidth="1"/>
    <col min="2051" max="2051" width="5.28515625" style="289" customWidth="1"/>
    <col min="2052" max="2052" width="5" style="289" customWidth="1"/>
    <col min="2053" max="2053" width="7.85546875" style="289" customWidth="1"/>
    <col min="2054" max="2054" width="4.85546875" style="289" customWidth="1"/>
    <col min="2055" max="2055" width="11.42578125" style="289" customWidth="1"/>
    <col min="2056" max="2056" width="10.85546875" style="289" customWidth="1"/>
    <col min="2057" max="2057" width="10.28515625" style="289" customWidth="1"/>
    <col min="2058" max="2058" width="11.140625" style="289" customWidth="1"/>
    <col min="2059" max="2059" width="11.42578125" style="289" customWidth="1"/>
    <col min="2060" max="2304" width="9.140625" style="289"/>
    <col min="2305" max="2305" width="45.140625" style="289" customWidth="1"/>
    <col min="2306" max="2306" width="4.28515625" style="289" customWidth="1"/>
    <col min="2307" max="2307" width="5.28515625" style="289" customWidth="1"/>
    <col min="2308" max="2308" width="5" style="289" customWidth="1"/>
    <col min="2309" max="2309" width="7.85546875" style="289" customWidth="1"/>
    <col min="2310" max="2310" width="4.85546875" style="289" customWidth="1"/>
    <col min="2311" max="2311" width="11.42578125" style="289" customWidth="1"/>
    <col min="2312" max="2312" width="10.85546875" style="289" customWidth="1"/>
    <col min="2313" max="2313" width="10.28515625" style="289" customWidth="1"/>
    <col min="2314" max="2314" width="11.140625" style="289" customWidth="1"/>
    <col min="2315" max="2315" width="11.42578125" style="289" customWidth="1"/>
    <col min="2316" max="2560" width="9.140625" style="289"/>
    <col min="2561" max="2561" width="45.140625" style="289" customWidth="1"/>
    <col min="2562" max="2562" width="4.28515625" style="289" customWidth="1"/>
    <col min="2563" max="2563" width="5.28515625" style="289" customWidth="1"/>
    <col min="2564" max="2564" width="5" style="289" customWidth="1"/>
    <col min="2565" max="2565" width="7.85546875" style="289" customWidth="1"/>
    <col min="2566" max="2566" width="4.85546875" style="289" customWidth="1"/>
    <col min="2567" max="2567" width="11.42578125" style="289" customWidth="1"/>
    <col min="2568" max="2568" width="10.85546875" style="289" customWidth="1"/>
    <col min="2569" max="2569" width="10.28515625" style="289" customWidth="1"/>
    <col min="2570" max="2570" width="11.140625" style="289" customWidth="1"/>
    <col min="2571" max="2571" width="11.42578125" style="289" customWidth="1"/>
    <col min="2572" max="2816" width="9.140625" style="289"/>
    <col min="2817" max="2817" width="45.140625" style="289" customWidth="1"/>
    <col min="2818" max="2818" width="4.28515625" style="289" customWidth="1"/>
    <col min="2819" max="2819" width="5.28515625" style="289" customWidth="1"/>
    <col min="2820" max="2820" width="5" style="289" customWidth="1"/>
    <col min="2821" max="2821" width="7.85546875" style="289" customWidth="1"/>
    <col min="2822" max="2822" width="4.85546875" style="289" customWidth="1"/>
    <col min="2823" max="2823" width="11.42578125" style="289" customWidth="1"/>
    <col min="2824" max="2824" width="10.85546875" style="289" customWidth="1"/>
    <col min="2825" max="2825" width="10.28515625" style="289" customWidth="1"/>
    <col min="2826" max="2826" width="11.140625" style="289" customWidth="1"/>
    <col min="2827" max="2827" width="11.42578125" style="289" customWidth="1"/>
    <col min="2828" max="3072" width="9.140625" style="289"/>
    <col min="3073" max="3073" width="45.140625" style="289" customWidth="1"/>
    <col min="3074" max="3074" width="4.28515625" style="289" customWidth="1"/>
    <col min="3075" max="3075" width="5.28515625" style="289" customWidth="1"/>
    <col min="3076" max="3076" width="5" style="289" customWidth="1"/>
    <col min="3077" max="3077" width="7.85546875" style="289" customWidth="1"/>
    <col min="3078" max="3078" width="4.85546875" style="289" customWidth="1"/>
    <col min="3079" max="3079" width="11.42578125" style="289" customWidth="1"/>
    <col min="3080" max="3080" width="10.85546875" style="289" customWidth="1"/>
    <col min="3081" max="3081" width="10.28515625" style="289" customWidth="1"/>
    <col min="3082" max="3082" width="11.140625" style="289" customWidth="1"/>
    <col min="3083" max="3083" width="11.42578125" style="289" customWidth="1"/>
    <col min="3084" max="3328" width="9.140625" style="289"/>
    <col min="3329" max="3329" width="45.140625" style="289" customWidth="1"/>
    <col min="3330" max="3330" width="4.28515625" style="289" customWidth="1"/>
    <col min="3331" max="3331" width="5.28515625" style="289" customWidth="1"/>
    <col min="3332" max="3332" width="5" style="289" customWidth="1"/>
    <col min="3333" max="3333" width="7.85546875" style="289" customWidth="1"/>
    <col min="3334" max="3334" width="4.85546875" style="289" customWidth="1"/>
    <col min="3335" max="3335" width="11.42578125" style="289" customWidth="1"/>
    <col min="3336" max="3336" width="10.85546875" style="289" customWidth="1"/>
    <col min="3337" max="3337" width="10.28515625" style="289" customWidth="1"/>
    <col min="3338" max="3338" width="11.140625" style="289" customWidth="1"/>
    <col min="3339" max="3339" width="11.42578125" style="289" customWidth="1"/>
    <col min="3340" max="3584" width="9.140625" style="289"/>
    <col min="3585" max="3585" width="45.140625" style="289" customWidth="1"/>
    <col min="3586" max="3586" width="4.28515625" style="289" customWidth="1"/>
    <col min="3587" max="3587" width="5.28515625" style="289" customWidth="1"/>
    <col min="3588" max="3588" width="5" style="289" customWidth="1"/>
    <col min="3589" max="3589" width="7.85546875" style="289" customWidth="1"/>
    <col min="3590" max="3590" width="4.85546875" style="289" customWidth="1"/>
    <col min="3591" max="3591" width="11.42578125" style="289" customWidth="1"/>
    <col min="3592" max="3592" width="10.85546875" style="289" customWidth="1"/>
    <col min="3593" max="3593" width="10.28515625" style="289" customWidth="1"/>
    <col min="3594" max="3594" width="11.140625" style="289" customWidth="1"/>
    <col min="3595" max="3595" width="11.42578125" style="289" customWidth="1"/>
    <col min="3596" max="3840" width="9.140625" style="289"/>
    <col min="3841" max="3841" width="45.140625" style="289" customWidth="1"/>
    <col min="3842" max="3842" width="4.28515625" style="289" customWidth="1"/>
    <col min="3843" max="3843" width="5.28515625" style="289" customWidth="1"/>
    <col min="3844" max="3844" width="5" style="289" customWidth="1"/>
    <col min="3845" max="3845" width="7.85546875" style="289" customWidth="1"/>
    <col min="3846" max="3846" width="4.85546875" style="289" customWidth="1"/>
    <col min="3847" max="3847" width="11.42578125" style="289" customWidth="1"/>
    <col min="3848" max="3848" width="10.85546875" style="289" customWidth="1"/>
    <col min="3849" max="3849" width="10.28515625" style="289" customWidth="1"/>
    <col min="3850" max="3850" width="11.140625" style="289" customWidth="1"/>
    <col min="3851" max="3851" width="11.42578125" style="289" customWidth="1"/>
    <col min="3852" max="4096" width="9.140625" style="289"/>
    <col min="4097" max="4097" width="45.140625" style="289" customWidth="1"/>
    <col min="4098" max="4098" width="4.28515625" style="289" customWidth="1"/>
    <col min="4099" max="4099" width="5.28515625" style="289" customWidth="1"/>
    <col min="4100" max="4100" width="5" style="289" customWidth="1"/>
    <col min="4101" max="4101" width="7.85546875" style="289" customWidth="1"/>
    <col min="4102" max="4102" width="4.85546875" style="289" customWidth="1"/>
    <col min="4103" max="4103" width="11.42578125" style="289" customWidth="1"/>
    <col min="4104" max="4104" width="10.85546875" style="289" customWidth="1"/>
    <col min="4105" max="4105" width="10.28515625" style="289" customWidth="1"/>
    <col min="4106" max="4106" width="11.140625" style="289" customWidth="1"/>
    <col min="4107" max="4107" width="11.42578125" style="289" customWidth="1"/>
    <col min="4108" max="4352" width="9.140625" style="289"/>
    <col min="4353" max="4353" width="45.140625" style="289" customWidth="1"/>
    <col min="4354" max="4354" width="4.28515625" style="289" customWidth="1"/>
    <col min="4355" max="4355" width="5.28515625" style="289" customWidth="1"/>
    <col min="4356" max="4356" width="5" style="289" customWidth="1"/>
    <col min="4357" max="4357" width="7.85546875" style="289" customWidth="1"/>
    <col min="4358" max="4358" width="4.85546875" style="289" customWidth="1"/>
    <col min="4359" max="4359" width="11.42578125" style="289" customWidth="1"/>
    <col min="4360" max="4360" width="10.85546875" style="289" customWidth="1"/>
    <col min="4361" max="4361" width="10.28515625" style="289" customWidth="1"/>
    <col min="4362" max="4362" width="11.140625" style="289" customWidth="1"/>
    <col min="4363" max="4363" width="11.42578125" style="289" customWidth="1"/>
    <col min="4364" max="4608" width="9.140625" style="289"/>
    <col min="4609" max="4609" width="45.140625" style="289" customWidth="1"/>
    <col min="4610" max="4610" width="4.28515625" style="289" customWidth="1"/>
    <col min="4611" max="4611" width="5.28515625" style="289" customWidth="1"/>
    <col min="4612" max="4612" width="5" style="289" customWidth="1"/>
    <col min="4613" max="4613" width="7.85546875" style="289" customWidth="1"/>
    <col min="4614" max="4614" width="4.85546875" style="289" customWidth="1"/>
    <col min="4615" max="4615" width="11.42578125" style="289" customWidth="1"/>
    <col min="4616" max="4616" width="10.85546875" style="289" customWidth="1"/>
    <col min="4617" max="4617" width="10.28515625" style="289" customWidth="1"/>
    <col min="4618" max="4618" width="11.140625" style="289" customWidth="1"/>
    <col min="4619" max="4619" width="11.42578125" style="289" customWidth="1"/>
    <col min="4620" max="4864" width="9.140625" style="289"/>
    <col min="4865" max="4865" width="45.140625" style="289" customWidth="1"/>
    <col min="4866" max="4866" width="4.28515625" style="289" customWidth="1"/>
    <col min="4867" max="4867" width="5.28515625" style="289" customWidth="1"/>
    <col min="4868" max="4868" width="5" style="289" customWidth="1"/>
    <col min="4869" max="4869" width="7.85546875" style="289" customWidth="1"/>
    <col min="4870" max="4870" width="4.85546875" style="289" customWidth="1"/>
    <col min="4871" max="4871" width="11.42578125" style="289" customWidth="1"/>
    <col min="4872" max="4872" width="10.85546875" style="289" customWidth="1"/>
    <col min="4873" max="4873" width="10.28515625" style="289" customWidth="1"/>
    <col min="4874" max="4874" width="11.140625" style="289" customWidth="1"/>
    <col min="4875" max="4875" width="11.42578125" style="289" customWidth="1"/>
    <col min="4876" max="5120" width="9.140625" style="289"/>
    <col min="5121" max="5121" width="45.140625" style="289" customWidth="1"/>
    <col min="5122" max="5122" width="4.28515625" style="289" customWidth="1"/>
    <col min="5123" max="5123" width="5.28515625" style="289" customWidth="1"/>
    <col min="5124" max="5124" width="5" style="289" customWidth="1"/>
    <col min="5125" max="5125" width="7.85546875" style="289" customWidth="1"/>
    <col min="5126" max="5126" width="4.85546875" style="289" customWidth="1"/>
    <col min="5127" max="5127" width="11.42578125" style="289" customWidth="1"/>
    <col min="5128" max="5128" width="10.85546875" style="289" customWidth="1"/>
    <col min="5129" max="5129" width="10.28515625" style="289" customWidth="1"/>
    <col min="5130" max="5130" width="11.140625" style="289" customWidth="1"/>
    <col min="5131" max="5131" width="11.42578125" style="289" customWidth="1"/>
    <col min="5132" max="5376" width="9.140625" style="289"/>
    <col min="5377" max="5377" width="45.140625" style="289" customWidth="1"/>
    <col min="5378" max="5378" width="4.28515625" style="289" customWidth="1"/>
    <col min="5379" max="5379" width="5.28515625" style="289" customWidth="1"/>
    <col min="5380" max="5380" width="5" style="289" customWidth="1"/>
    <col min="5381" max="5381" width="7.85546875" style="289" customWidth="1"/>
    <col min="5382" max="5382" width="4.85546875" style="289" customWidth="1"/>
    <col min="5383" max="5383" width="11.42578125" style="289" customWidth="1"/>
    <col min="5384" max="5384" width="10.85546875" style="289" customWidth="1"/>
    <col min="5385" max="5385" width="10.28515625" style="289" customWidth="1"/>
    <col min="5386" max="5386" width="11.140625" style="289" customWidth="1"/>
    <col min="5387" max="5387" width="11.42578125" style="289" customWidth="1"/>
    <col min="5388" max="5632" width="9.140625" style="289"/>
    <col min="5633" max="5633" width="45.140625" style="289" customWidth="1"/>
    <col min="5634" max="5634" width="4.28515625" style="289" customWidth="1"/>
    <col min="5635" max="5635" width="5.28515625" style="289" customWidth="1"/>
    <col min="5636" max="5636" width="5" style="289" customWidth="1"/>
    <col min="5637" max="5637" width="7.85546875" style="289" customWidth="1"/>
    <col min="5638" max="5638" width="4.85546875" style="289" customWidth="1"/>
    <col min="5639" max="5639" width="11.42578125" style="289" customWidth="1"/>
    <col min="5640" max="5640" width="10.85546875" style="289" customWidth="1"/>
    <col min="5641" max="5641" width="10.28515625" style="289" customWidth="1"/>
    <col min="5642" max="5642" width="11.140625" style="289" customWidth="1"/>
    <col min="5643" max="5643" width="11.42578125" style="289" customWidth="1"/>
    <col min="5644" max="5888" width="9.140625" style="289"/>
    <col min="5889" max="5889" width="45.140625" style="289" customWidth="1"/>
    <col min="5890" max="5890" width="4.28515625" style="289" customWidth="1"/>
    <col min="5891" max="5891" width="5.28515625" style="289" customWidth="1"/>
    <col min="5892" max="5892" width="5" style="289" customWidth="1"/>
    <col min="5893" max="5893" width="7.85546875" style="289" customWidth="1"/>
    <col min="5894" max="5894" width="4.85546875" style="289" customWidth="1"/>
    <col min="5895" max="5895" width="11.42578125" style="289" customWidth="1"/>
    <col min="5896" max="5896" width="10.85546875" style="289" customWidth="1"/>
    <col min="5897" max="5897" width="10.28515625" style="289" customWidth="1"/>
    <col min="5898" max="5898" width="11.140625" style="289" customWidth="1"/>
    <col min="5899" max="5899" width="11.42578125" style="289" customWidth="1"/>
    <col min="5900" max="6144" width="9.140625" style="289"/>
    <col min="6145" max="6145" width="45.140625" style="289" customWidth="1"/>
    <col min="6146" max="6146" width="4.28515625" style="289" customWidth="1"/>
    <col min="6147" max="6147" width="5.28515625" style="289" customWidth="1"/>
    <col min="6148" max="6148" width="5" style="289" customWidth="1"/>
    <col min="6149" max="6149" width="7.85546875" style="289" customWidth="1"/>
    <col min="6150" max="6150" width="4.85546875" style="289" customWidth="1"/>
    <col min="6151" max="6151" width="11.42578125" style="289" customWidth="1"/>
    <col min="6152" max="6152" width="10.85546875" style="289" customWidth="1"/>
    <col min="6153" max="6153" width="10.28515625" style="289" customWidth="1"/>
    <col min="6154" max="6154" width="11.140625" style="289" customWidth="1"/>
    <col min="6155" max="6155" width="11.42578125" style="289" customWidth="1"/>
    <col min="6156" max="6400" width="9.140625" style="289"/>
    <col min="6401" max="6401" width="45.140625" style="289" customWidth="1"/>
    <col min="6402" max="6402" width="4.28515625" style="289" customWidth="1"/>
    <col min="6403" max="6403" width="5.28515625" style="289" customWidth="1"/>
    <col min="6404" max="6404" width="5" style="289" customWidth="1"/>
    <col min="6405" max="6405" width="7.85546875" style="289" customWidth="1"/>
    <col min="6406" max="6406" width="4.85546875" style="289" customWidth="1"/>
    <col min="6407" max="6407" width="11.42578125" style="289" customWidth="1"/>
    <col min="6408" max="6408" width="10.85546875" style="289" customWidth="1"/>
    <col min="6409" max="6409" width="10.28515625" style="289" customWidth="1"/>
    <col min="6410" max="6410" width="11.140625" style="289" customWidth="1"/>
    <col min="6411" max="6411" width="11.42578125" style="289" customWidth="1"/>
    <col min="6412" max="6656" width="9.140625" style="289"/>
    <col min="6657" max="6657" width="45.140625" style="289" customWidth="1"/>
    <col min="6658" max="6658" width="4.28515625" style="289" customWidth="1"/>
    <col min="6659" max="6659" width="5.28515625" style="289" customWidth="1"/>
    <col min="6660" max="6660" width="5" style="289" customWidth="1"/>
    <col min="6661" max="6661" width="7.85546875" style="289" customWidth="1"/>
    <col min="6662" max="6662" width="4.85546875" style="289" customWidth="1"/>
    <col min="6663" max="6663" width="11.42578125" style="289" customWidth="1"/>
    <col min="6664" max="6664" width="10.85546875" style="289" customWidth="1"/>
    <col min="6665" max="6665" width="10.28515625" style="289" customWidth="1"/>
    <col min="6666" max="6666" width="11.140625" style="289" customWidth="1"/>
    <col min="6667" max="6667" width="11.42578125" style="289" customWidth="1"/>
    <col min="6668" max="6912" width="9.140625" style="289"/>
    <col min="6913" max="6913" width="45.140625" style="289" customWidth="1"/>
    <col min="6914" max="6914" width="4.28515625" style="289" customWidth="1"/>
    <col min="6915" max="6915" width="5.28515625" style="289" customWidth="1"/>
    <col min="6916" max="6916" width="5" style="289" customWidth="1"/>
    <col min="6917" max="6917" width="7.85546875" style="289" customWidth="1"/>
    <col min="6918" max="6918" width="4.85546875" style="289" customWidth="1"/>
    <col min="6919" max="6919" width="11.42578125" style="289" customWidth="1"/>
    <col min="6920" max="6920" width="10.85546875" style="289" customWidth="1"/>
    <col min="6921" max="6921" width="10.28515625" style="289" customWidth="1"/>
    <col min="6922" max="6922" width="11.140625" style="289" customWidth="1"/>
    <col min="6923" max="6923" width="11.42578125" style="289" customWidth="1"/>
    <col min="6924" max="7168" width="9.140625" style="289"/>
    <col min="7169" max="7169" width="45.140625" style="289" customWidth="1"/>
    <col min="7170" max="7170" width="4.28515625" style="289" customWidth="1"/>
    <col min="7171" max="7171" width="5.28515625" style="289" customWidth="1"/>
    <col min="7172" max="7172" width="5" style="289" customWidth="1"/>
    <col min="7173" max="7173" width="7.85546875" style="289" customWidth="1"/>
    <col min="7174" max="7174" width="4.85546875" style="289" customWidth="1"/>
    <col min="7175" max="7175" width="11.42578125" style="289" customWidth="1"/>
    <col min="7176" max="7176" width="10.85546875" style="289" customWidth="1"/>
    <col min="7177" max="7177" width="10.28515625" style="289" customWidth="1"/>
    <col min="7178" max="7178" width="11.140625" style="289" customWidth="1"/>
    <col min="7179" max="7179" width="11.42578125" style="289" customWidth="1"/>
    <col min="7180" max="7424" width="9.140625" style="289"/>
    <col min="7425" max="7425" width="45.140625" style="289" customWidth="1"/>
    <col min="7426" max="7426" width="4.28515625" style="289" customWidth="1"/>
    <col min="7427" max="7427" width="5.28515625" style="289" customWidth="1"/>
    <col min="7428" max="7428" width="5" style="289" customWidth="1"/>
    <col min="7429" max="7429" width="7.85546875" style="289" customWidth="1"/>
    <col min="7430" max="7430" width="4.85546875" style="289" customWidth="1"/>
    <col min="7431" max="7431" width="11.42578125" style="289" customWidth="1"/>
    <col min="7432" max="7432" width="10.85546875" style="289" customWidth="1"/>
    <col min="7433" max="7433" width="10.28515625" style="289" customWidth="1"/>
    <col min="7434" max="7434" width="11.140625" style="289" customWidth="1"/>
    <col min="7435" max="7435" width="11.42578125" style="289" customWidth="1"/>
    <col min="7436" max="7680" width="9.140625" style="289"/>
    <col min="7681" max="7681" width="45.140625" style="289" customWidth="1"/>
    <col min="7682" max="7682" width="4.28515625" style="289" customWidth="1"/>
    <col min="7683" max="7683" width="5.28515625" style="289" customWidth="1"/>
    <col min="7684" max="7684" width="5" style="289" customWidth="1"/>
    <col min="7685" max="7685" width="7.85546875" style="289" customWidth="1"/>
    <col min="7686" max="7686" width="4.85546875" style="289" customWidth="1"/>
    <col min="7687" max="7687" width="11.42578125" style="289" customWidth="1"/>
    <col min="7688" max="7688" width="10.85546875" style="289" customWidth="1"/>
    <col min="7689" max="7689" width="10.28515625" style="289" customWidth="1"/>
    <col min="7690" max="7690" width="11.140625" style="289" customWidth="1"/>
    <col min="7691" max="7691" width="11.42578125" style="289" customWidth="1"/>
    <col min="7692" max="7936" width="9.140625" style="289"/>
    <col min="7937" max="7937" width="45.140625" style="289" customWidth="1"/>
    <col min="7938" max="7938" width="4.28515625" style="289" customWidth="1"/>
    <col min="7939" max="7939" width="5.28515625" style="289" customWidth="1"/>
    <col min="7940" max="7940" width="5" style="289" customWidth="1"/>
    <col min="7941" max="7941" width="7.85546875" style="289" customWidth="1"/>
    <col min="7942" max="7942" width="4.85546875" style="289" customWidth="1"/>
    <col min="7943" max="7943" width="11.42578125" style="289" customWidth="1"/>
    <col min="7944" max="7944" width="10.85546875" style="289" customWidth="1"/>
    <col min="7945" max="7945" width="10.28515625" style="289" customWidth="1"/>
    <col min="7946" max="7946" width="11.140625" style="289" customWidth="1"/>
    <col min="7947" max="7947" width="11.42578125" style="289" customWidth="1"/>
    <col min="7948" max="8192" width="9.140625" style="289"/>
    <col min="8193" max="8193" width="45.140625" style="289" customWidth="1"/>
    <col min="8194" max="8194" width="4.28515625" style="289" customWidth="1"/>
    <col min="8195" max="8195" width="5.28515625" style="289" customWidth="1"/>
    <col min="8196" max="8196" width="5" style="289" customWidth="1"/>
    <col min="8197" max="8197" width="7.85546875" style="289" customWidth="1"/>
    <col min="8198" max="8198" width="4.85546875" style="289" customWidth="1"/>
    <col min="8199" max="8199" width="11.42578125" style="289" customWidth="1"/>
    <col min="8200" max="8200" width="10.85546875" style="289" customWidth="1"/>
    <col min="8201" max="8201" width="10.28515625" style="289" customWidth="1"/>
    <col min="8202" max="8202" width="11.140625" style="289" customWidth="1"/>
    <col min="8203" max="8203" width="11.42578125" style="289" customWidth="1"/>
    <col min="8204" max="8448" width="9.140625" style="289"/>
    <col min="8449" max="8449" width="45.140625" style="289" customWidth="1"/>
    <col min="8450" max="8450" width="4.28515625" style="289" customWidth="1"/>
    <col min="8451" max="8451" width="5.28515625" style="289" customWidth="1"/>
    <col min="8452" max="8452" width="5" style="289" customWidth="1"/>
    <col min="8453" max="8453" width="7.85546875" style="289" customWidth="1"/>
    <col min="8454" max="8454" width="4.85546875" style="289" customWidth="1"/>
    <col min="8455" max="8455" width="11.42578125" style="289" customWidth="1"/>
    <col min="8456" max="8456" width="10.85546875" style="289" customWidth="1"/>
    <col min="8457" max="8457" width="10.28515625" style="289" customWidth="1"/>
    <col min="8458" max="8458" width="11.140625" style="289" customWidth="1"/>
    <col min="8459" max="8459" width="11.42578125" style="289" customWidth="1"/>
    <col min="8460" max="8704" width="9.140625" style="289"/>
    <col min="8705" max="8705" width="45.140625" style="289" customWidth="1"/>
    <col min="8706" max="8706" width="4.28515625" style="289" customWidth="1"/>
    <col min="8707" max="8707" width="5.28515625" style="289" customWidth="1"/>
    <col min="8708" max="8708" width="5" style="289" customWidth="1"/>
    <col min="8709" max="8709" width="7.85546875" style="289" customWidth="1"/>
    <col min="8710" max="8710" width="4.85546875" style="289" customWidth="1"/>
    <col min="8711" max="8711" width="11.42578125" style="289" customWidth="1"/>
    <col min="8712" max="8712" width="10.85546875" style="289" customWidth="1"/>
    <col min="8713" max="8713" width="10.28515625" style="289" customWidth="1"/>
    <col min="8714" max="8714" width="11.140625" style="289" customWidth="1"/>
    <col min="8715" max="8715" width="11.42578125" style="289" customWidth="1"/>
    <col min="8716" max="8960" width="9.140625" style="289"/>
    <col min="8961" max="8961" width="45.140625" style="289" customWidth="1"/>
    <col min="8962" max="8962" width="4.28515625" style="289" customWidth="1"/>
    <col min="8963" max="8963" width="5.28515625" style="289" customWidth="1"/>
    <col min="8964" max="8964" width="5" style="289" customWidth="1"/>
    <col min="8965" max="8965" width="7.85546875" style="289" customWidth="1"/>
    <col min="8966" max="8966" width="4.85546875" style="289" customWidth="1"/>
    <col min="8967" max="8967" width="11.42578125" style="289" customWidth="1"/>
    <col min="8968" max="8968" width="10.85546875" style="289" customWidth="1"/>
    <col min="8969" max="8969" width="10.28515625" style="289" customWidth="1"/>
    <col min="8970" max="8970" width="11.140625" style="289" customWidth="1"/>
    <col min="8971" max="8971" width="11.42578125" style="289" customWidth="1"/>
    <col min="8972" max="9216" width="9.140625" style="289"/>
    <col min="9217" max="9217" width="45.140625" style="289" customWidth="1"/>
    <col min="9218" max="9218" width="4.28515625" style="289" customWidth="1"/>
    <col min="9219" max="9219" width="5.28515625" style="289" customWidth="1"/>
    <col min="9220" max="9220" width="5" style="289" customWidth="1"/>
    <col min="9221" max="9221" width="7.85546875" style="289" customWidth="1"/>
    <col min="9222" max="9222" width="4.85546875" style="289" customWidth="1"/>
    <col min="9223" max="9223" width="11.42578125" style="289" customWidth="1"/>
    <col min="9224" max="9224" width="10.85546875" style="289" customWidth="1"/>
    <col min="9225" max="9225" width="10.28515625" style="289" customWidth="1"/>
    <col min="9226" max="9226" width="11.140625" style="289" customWidth="1"/>
    <col min="9227" max="9227" width="11.42578125" style="289" customWidth="1"/>
    <col min="9228" max="9472" width="9.140625" style="289"/>
    <col min="9473" max="9473" width="45.140625" style="289" customWidth="1"/>
    <col min="9474" max="9474" width="4.28515625" style="289" customWidth="1"/>
    <col min="9475" max="9475" width="5.28515625" style="289" customWidth="1"/>
    <col min="9476" max="9476" width="5" style="289" customWidth="1"/>
    <col min="9477" max="9477" width="7.85546875" style="289" customWidth="1"/>
    <col min="9478" max="9478" width="4.85546875" style="289" customWidth="1"/>
    <col min="9479" max="9479" width="11.42578125" style="289" customWidth="1"/>
    <col min="9480" max="9480" width="10.85546875" style="289" customWidth="1"/>
    <col min="9481" max="9481" width="10.28515625" style="289" customWidth="1"/>
    <col min="9482" max="9482" width="11.140625" style="289" customWidth="1"/>
    <col min="9483" max="9483" width="11.42578125" style="289" customWidth="1"/>
    <col min="9484" max="9728" width="9.140625" style="289"/>
    <col min="9729" max="9729" width="45.140625" style="289" customWidth="1"/>
    <col min="9730" max="9730" width="4.28515625" style="289" customWidth="1"/>
    <col min="9731" max="9731" width="5.28515625" style="289" customWidth="1"/>
    <col min="9732" max="9732" width="5" style="289" customWidth="1"/>
    <col min="9733" max="9733" width="7.85546875" style="289" customWidth="1"/>
    <col min="9734" max="9734" width="4.85546875" style="289" customWidth="1"/>
    <col min="9735" max="9735" width="11.42578125" style="289" customWidth="1"/>
    <col min="9736" max="9736" width="10.85546875" style="289" customWidth="1"/>
    <col min="9737" max="9737" width="10.28515625" style="289" customWidth="1"/>
    <col min="9738" max="9738" width="11.140625" style="289" customWidth="1"/>
    <col min="9739" max="9739" width="11.42578125" style="289" customWidth="1"/>
    <col min="9740" max="9984" width="9.140625" style="289"/>
    <col min="9985" max="9985" width="45.140625" style="289" customWidth="1"/>
    <col min="9986" max="9986" width="4.28515625" style="289" customWidth="1"/>
    <col min="9987" max="9987" width="5.28515625" style="289" customWidth="1"/>
    <col min="9988" max="9988" width="5" style="289" customWidth="1"/>
    <col min="9989" max="9989" width="7.85546875" style="289" customWidth="1"/>
    <col min="9990" max="9990" width="4.85546875" style="289" customWidth="1"/>
    <col min="9991" max="9991" width="11.42578125" style="289" customWidth="1"/>
    <col min="9992" max="9992" width="10.85546875" style="289" customWidth="1"/>
    <col min="9993" max="9993" width="10.28515625" style="289" customWidth="1"/>
    <col min="9994" max="9994" width="11.140625" style="289" customWidth="1"/>
    <col min="9995" max="9995" width="11.42578125" style="289" customWidth="1"/>
    <col min="9996" max="10240" width="9.140625" style="289"/>
    <col min="10241" max="10241" width="45.140625" style="289" customWidth="1"/>
    <col min="10242" max="10242" width="4.28515625" style="289" customWidth="1"/>
    <col min="10243" max="10243" width="5.28515625" style="289" customWidth="1"/>
    <col min="10244" max="10244" width="5" style="289" customWidth="1"/>
    <col min="10245" max="10245" width="7.85546875" style="289" customWidth="1"/>
    <col min="10246" max="10246" width="4.85546875" style="289" customWidth="1"/>
    <col min="10247" max="10247" width="11.42578125" style="289" customWidth="1"/>
    <col min="10248" max="10248" width="10.85546875" style="289" customWidth="1"/>
    <col min="10249" max="10249" width="10.28515625" style="289" customWidth="1"/>
    <col min="10250" max="10250" width="11.140625" style="289" customWidth="1"/>
    <col min="10251" max="10251" width="11.42578125" style="289" customWidth="1"/>
    <col min="10252" max="10496" width="9.140625" style="289"/>
    <col min="10497" max="10497" width="45.140625" style="289" customWidth="1"/>
    <col min="10498" max="10498" width="4.28515625" style="289" customWidth="1"/>
    <col min="10499" max="10499" width="5.28515625" style="289" customWidth="1"/>
    <col min="10500" max="10500" width="5" style="289" customWidth="1"/>
    <col min="10501" max="10501" width="7.85546875" style="289" customWidth="1"/>
    <col min="10502" max="10502" width="4.85546875" style="289" customWidth="1"/>
    <col min="10503" max="10503" width="11.42578125" style="289" customWidth="1"/>
    <col min="10504" max="10504" width="10.85546875" style="289" customWidth="1"/>
    <col min="10505" max="10505" width="10.28515625" style="289" customWidth="1"/>
    <col min="10506" max="10506" width="11.140625" style="289" customWidth="1"/>
    <col min="10507" max="10507" width="11.42578125" style="289" customWidth="1"/>
    <col min="10508" max="10752" width="9.140625" style="289"/>
    <col min="10753" max="10753" width="45.140625" style="289" customWidth="1"/>
    <col min="10754" max="10754" width="4.28515625" style="289" customWidth="1"/>
    <col min="10755" max="10755" width="5.28515625" style="289" customWidth="1"/>
    <col min="10756" max="10756" width="5" style="289" customWidth="1"/>
    <col min="10757" max="10757" width="7.85546875" style="289" customWidth="1"/>
    <col min="10758" max="10758" width="4.85546875" style="289" customWidth="1"/>
    <col min="10759" max="10759" width="11.42578125" style="289" customWidth="1"/>
    <col min="10760" max="10760" width="10.85546875" style="289" customWidth="1"/>
    <col min="10761" max="10761" width="10.28515625" style="289" customWidth="1"/>
    <col min="10762" max="10762" width="11.140625" style="289" customWidth="1"/>
    <col min="10763" max="10763" width="11.42578125" style="289" customWidth="1"/>
    <col min="10764" max="11008" width="9.140625" style="289"/>
    <col min="11009" max="11009" width="45.140625" style="289" customWidth="1"/>
    <col min="11010" max="11010" width="4.28515625" style="289" customWidth="1"/>
    <col min="11011" max="11011" width="5.28515625" style="289" customWidth="1"/>
    <col min="11012" max="11012" width="5" style="289" customWidth="1"/>
    <col min="11013" max="11013" width="7.85546875" style="289" customWidth="1"/>
    <col min="11014" max="11014" width="4.85546875" style="289" customWidth="1"/>
    <col min="11015" max="11015" width="11.42578125" style="289" customWidth="1"/>
    <col min="11016" max="11016" width="10.85546875" style="289" customWidth="1"/>
    <col min="11017" max="11017" width="10.28515625" style="289" customWidth="1"/>
    <col min="11018" max="11018" width="11.140625" style="289" customWidth="1"/>
    <col min="11019" max="11019" width="11.42578125" style="289" customWidth="1"/>
    <col min="11020" max="11264" width="9.140625" style="289"/>
    <col min="11265" max="11265" width="45.140625" style="289" customWidth="1"/>
    <col min="11266" max="11266" width="4.28515625" style="289" customWidth="1"/>
    <col min="11267" max="11267" width="5.28515625" style="289" customWidth="1"/>
    <col min="11268" max="11268" width="5" style="289" customWidth="1"/>
    <col min="11269" max="11269" width="7.85546875" style="289" customWidth="1"/>
    <col min="11270" max="11270" width="4.85546875" style="289" customWidth="1"/>
    <col min="11271" max="11271" width="11.42578125" style="289" customWidth="1"/>
    <col min="11272" max="11272" width="10.85546875" style="289" customWidth="1"/>
    <col min="11273" max="11273" width="10.28515625" style="289" customWidth="1"/>
    <col min="11274" max="11274" width="11.140625" style="289" customWidth="1"/>
    <col min="11275" max="11275" width="11.42578125" style="289" customWidth="1"/>
    <col min="11276" max="11520" width="9.140625" style="289"/>
    <col min="11521" max="11521" width="45.140625" style="289" customWidth="1"/>
    <col min="11522" max="11522" width="4.28515625" style="289" customWidth="1"/>
    <col min="11523" max="11523" width="5.28515625" style="289" customWidth="1"/>
    <col min="11524" max="11524" width="5" style="289" customWidth="1"/>
    <col min="11525" max="11525" width="7.85546875" style="289" customWidth="1"/>
    <col min="11526" max="11526" width="4.85546875" style="289" customWidth="1"/>
    <col min="11527" max="11527" width="11.42578125" style="289" customWidth="1"/>
    <col min="11528" max="11528" width="10.85546875" style="289" customWidth="1"/>
    <col min="11529" max="11529" width="10.28515625" style="289" customWidth="1"/>
    <col min="11530" max="11530" width="11.140625" style="289" customWidth="1"/>
    <col min="11531" max="11531" width="11.42578125" style="289" customWidth="1"/>
    <col min="11532" max="11776" width="9.140625" style="289"/>
    <col min="11777" max="11777" width="45.140625" style="289" customWidth="1"/>
    <col min="11778" max="11778" width="4.28515625" style="289" customWidth="1"/>
    <col min="11779" max="11779" width="5.28515625" style="289" customWidth="1"/>
    <col min="11780" max="11780" width="5" style="289" customWidth="1"/>
    <col min="11781" max="11781" width="7.85546875" style="289" customWidth="1"/>
    <col min="11782" max="11782" width="4.85546875" style="289" customWidth="1"/>
    <col min="11783" max="11783" width="11.42578125" style="289" customWidth="1"/>
    <col min="11784" max="11784" width="10.85546875" style="289" customWidth="1"/>
    <col min="11785" max="11785" width="10.28515625" style="289" customWidth="1"/>
    <col min="11786" max="11786" width="11.140625" style="289" customWidth="1"/>
    <col min="11787" max="11787" width="11.42578125" style="289" customWidth="1"/>
    <col min="11788" max="12032" width="9.140625" style="289"/>
    <col min="12033" max="12033" width="45.140625" style="289" customWidth="1"/>
    <col min="12034" max="12034" width="4.28515625" style="289" customWidth="1"/>
    <col min="12035" max="12035" width="5.28515625" style="289" customWidth="1"/>
    <col min="12036" max="12036" width="5" style="289" customWidth="1"/>
    <col min="12037" max="12037" width="7.85546875" style="289" customWidth="1"/>
    <col min="12038" max="12038" width="4.85546875" style="289" customWidth="1"/>
    <col min="12039" max="12039" width="11.42578125" style="289" customWidth="1"/>
    <col min="12040" max="12040" width="10.85546875" style="289" customWidth="1"/>
    <col min="12041" max="12041" width="10.28515625" style="289" customWidth="1"/>
    <col min="12042" max="12042" width="11.140625" style="289" customWidth="1"/>
    <col min="12043" max="12043" width="11.42578125" style="289" customWidth="1"/>
    <col min="12044" max="12288" width="9.140625" style="289"/>
    <col min="12289" max="12289" width="45.140625" style="289" customWidth="1"/>
    <col min="12290" max="12290" width="4.28515625" style="289" customWidth="1"/>
    <col min="12291" max="12291" width="5.28515625" style="289" customWidth="1"/>
    <col min="12292" max="12292" width="5" style="289" customWidth="1"/>
    <col min="12293" max="12293" width="7.85546875" style="289" customWidth="1"/>
    <col min="12294" max="12294" width="4.85546875" style="289" customWidth="1"/>
    <col min="12295" max="12295" width="11.42578125" style="289" customWidth="1"/>
    <col min="12296" max="12296" width="10.85546875" style="289" customWidth="1"/>
    <col min="12297" max="12297" width="10.28515625" style="289" customWidth="1"/>
    <col min="12298" max="12298" width="11.140625" style="289" customWidth="1"/>
    <col min="12299" max="12299" width="11.42578125" style="289" customWidth="1"/>
    <col min="12300" max="12544" width="9.140625" style="289"/>
    <col min="12545" max="12545" width="45.140625" style="289" customWidth="1"/>
    <col min="12546" max="12546" width="4.28515625" style="289" customWidth="1"/>
    <col min="12547" max="12547" width="5.28515625" style="289" customWidth="1"/>
    <col min="12548" max="12548" width="5" style="289" customWidth="1"/>
    <col min="12549" max="12549" width="7.85546875" style="289" customWidth="1"/>
    <col min="12550" max="12550" width="4.85546875" style="289" customWidth="1"/>
    <col min="12551" max="12551" width="11.42578125" style="289" customWidth="1"/>
    <col min="12552" max="12552" width="10.85546875" style="289" customWidth="1"/>
    <col min="12553" max="12553" width="10.28515625" style="289" customWidth="1"/>
    <col min="12554" max="12554" width="11.140625" style="289" customWidth="1"/>
    <col min="12555" max="12555" width="11.42578125" style="289" customWidth="1"/>
    <col min="12556" max="12800" width="9.140625" style="289"/>
    <col min="12801" max="12801" width="45.140625" style="289" customWidth="1"/>
    <col min="12802" max="12802" width="4.28515625" style="289" customWidth="1"/>
    <col min="12803" max="12803" width="5.28515625" style="289" customWidth="1"/>
    <col min="12804" max="12804" width="5" style="289" customWidth="1"/>
    <col min="12805" max="12805" width="7.85546875" style="289" customWidth="1"/>
    <col min="12806" max="12806" width="4.85546875" style="289" customWidth="1"/>
    <col min="12807" max="12807" width="11.42578125" style="289" customWidth="1"/>
    <col min="12808" max="12808" width="10.85546875" style="289" customWidth="1"/>
    <col min="12809" max="12809" width="10.28515625" style="289" customWidth="1"/>
    <col min="12810" max="12810" width="11.140625" style="289" customWidth="1"/>
    <col min="12811" max="12811" width="11.42578125" style="289" customWidth="1"/>
    <col min="12812" max="13056" width="9.140625" style="289"/>
    <col min="13057" max="13057" width="45.140625" style="289" customWidth="1"/>
    <col min="13058" max="13058" width="4.28515625" style="289" customWidth="1"/>
    <col min="13059" max="13059" width="5.28515625" style="289" customWidth="1"/>
    <col min="13060" max="13060" width="5" style="289" customWidth="1"/>
    <col min="13061" max="13061" width="7.85546875" style="289" customWidth="1"/>
    <col min="13062" max="13062" width="4.85546875" style="289" customWidth="1"/>
    <col min="13063" max="13063" width="11.42578125" style="289" customWidth="1"/>
    <col min="13064" max="13064" width="10.85546875" style="289" customWidth="1"/>
    <col min="13065" max="13065" width="10.28515625" style="289" customWidth="1"/>
    <col min="13066" max="13066" width="11.140625" style="289" customWidth="1"/>
    <col min="13067" max="13067" width="11.42578125" style="289" customWidth="1"/>
    <col min="13068" max="13312" width="9.140625" style="289"/>
    <col min="13313" max="13313" width="45.140625" style="289" customWidth="1"/>
    <col min="13314" max="13314" width="4.28515625" style="289" customWidth="1"/>
    <col min="13315" max="13315" width="5.28515625" style="289" customWidth="1"/>
    <col min="13316" max="13316" width="5" style="289" customWidth="1"/>
    <col min="13317" max="13317" width="7.85546875" style="289" customWidth="1"/>
    <col min="13318" max="13318" width="4.85546875" style="289" customWidth="1"/>
    <col min="13319" max="13319" width="11.42578125" style="289" customWidth="1"/>
    <col min="13320" max="13320" width="10.85546875" style="289" customWidth="1"/>
    <col min="13321" max="13321" width="10.28515625" style="289" customWidth="1"/>
    <col min="13322" max="13322" width="11.140625" style="289" customWidth="1"/>
    <col min="13323" max="13323" width="11.42578125" style="289" customWidth="1"/>
    <col min="13324" max="13568" width="9.140625" style="289"/>
    <col min="13569" max="13569" width="45.140625" style="289" customWidth="1"/>
    <col min="13570" max="13570" width="4.28515625" style="289" customWidth="1"/>
    <col min="13571" max="13571" width="5.28515625" style="289" customWidth="1"/>
    <col min="13572" max="13572" width="5" style="289" customWidth="1"/>
    <col min="13573" max="13573" width="7.85546875" style="289" customWidth="1"/>
    <col min="13574" max="13574" width="4.85546875" style="289" customWidth="1"/>
    <col min="13575" max="13575" width="11.42578125" style="289" customWidth="1"/>
    <col min="13576" max="13576" width="10.85546875" style="289" customWidth="1"/>
    <col min="13577" max="13577" width="10.28515625" style="289" customWidth="1"/>
    <col min="13578" max="13578" width="11.140625" style="289" customWidth="1"/>
    <col min="13579" max="13579" width="11.42578125" style="289" customWidth="1"/>
    <col min="13580" max="13824" width="9.140625" style="289"/>
    <col min="13825" max="13825" width="45.140625" style="289" customWidth="1"/>
    <col min="13826" max="13826" width="4.28515625" style="289" customWidth="1"/>
    <col min="13827" max="13827" width="5.28515625" style="289" customWidth="1"/>
    <col min="13828" max="13828" width="5" style="289" customWidth="1"/>
    <col min="13829" max="13829" width="7.85546875" style="289" customWidth="1"/>
    <col min="13830" max="13830" width="4.85546875" style="289" customWidth="1"/>
    <col min="13831" max="13831" width="11.42578125" style="289" customWidth="1"/>
    <col min="13832" max="13832" width="10.85546875" style="289" customWidth="1"/>
    <col min="13833" max="13833" width="10.28515625" style="289" customWidth="1"/>
    <col min="13834" max="13834" width="11.140625" style="289" customWidth="1"/>
    <col min="13835" max="13835" width="11.42578125" style="289" customWidth="1"/>
    <col min="13836" max="14080" width="9.140625" style="289"/>
    <col min="14081" max="14081" width="45.140625" style="289" customWidth="1"/>
    <col min="14082" max="14082" width="4.28515625" style="289" customWidth="1"/>
    <col min="14083" max="14083" width="5.28515625" style="289" customWidth="1"/>
    <col min="14084" max="14084" width="5" style="289" customWidth="1"/>
    <col min="14085" max="14085" width="7.85546875" style="289" customWidth="1"/>
    <col min="14086" max="14086" width="4.85546875" style="289" customWidth="1"/>
    <col min="14087" max="14087" width="11.42578125" style="289" customWidth="1"/>
    <col min="14088" max="14088" width="10.85546875" style="289" customWidth="1"/>
    <col min="14089" max="14089" width="10.28515625" style="289" customWidth="1"/>
    <col min="14090" max="14090" width="11.140625" style="289" customWidth="1"/>
    <col min="14091" max="14091" width="11.42578125" style="289" customWidth="1"/>
    <col min="14092" max="14336" width="9.140625" style="289"/>
    <col min="14337" max="14337" width="45.140625" style="289" customWidth="1"/>
    <col min="14338" max="14338" width="4.28515625" style="289" customWidth="1"/>
    <col min="14339" max="14339" width="5.28515625" style="289" customWidth="1"/>
    <col min="14340" max="14340" width="5" style="289" customWidth="1"/>
    <col min="14341" max="14341" width="7.85546875" style="289" customWidth="1"/>
    <col min="14342" max="14342" width="4.85546875" style="289" customWidth="1"/>
    <col min="14343" max="14343" width="11.42578125" style="289" customWidth="1"/>
    <col min="14344" max="14344" width="10.85546875" style="289" customWidth="1"/>
    <col min="14345" max="14345" width="10.28515625" style="289" customWidth="1"/>
    <col min="14346" max="14346" width="11.140625" style="289" customWidth="1"/>
    <col min="14347" max="14347" width="11.42578125" style="289" customWidth="1"/>
    <col min="14348" max="14592" width="9.140625" style="289"/>
    <col min="14593" max="14593" width="45.140625" style="289" customWidth="1"/>
    <col min="14594" max="14594" width="4.28515625" style="289" customWidth="1"/>
    <col min="14595" max="14595" width="5.28515625" style="289" customWidth="1"/>
    <col min="14596" max="14596" width="5" style="289" customWidth="1"/>
    <col min="14597" max="14597" width="7.85546875" style="289" customWidth="1"/>
    <col min="14598" max="14598" width="4.85546875" style="289" customWidth="1"/>
    <col min="14599" max="14599" width="11.42578125" style="289" customWidth="1"/>
    <col min="14600" max="14600" width="10.85546875" style="289" customWidth="1"/>
    <col min="14601" max="14601" width="10.28515625" style="289" customWidth="1"/>
    <col min="14602" max="14602" width="11.140625" style="289" customWidth="1"/>
    <col min="14603" max="14603" width="11.42578125" style="289" customWidth="1"/>
    <col min="14604" max="14848" width="9.140625" style="289"/>
    <col min="14849" max="14849" width="45.140625" style="289" customWidth="1"/>
    <col min="14850" max="14850" width="4.28515625" style="289" customWidth="1"/>
    <col min="14851" max="14851" width="5.28515625" style="289" customWidth="1"/>
    <col min="14852" max="14852" width="5" style="289" customWidth="1"/>
    <col min="14853" max="14853" width="7.85546875" style="289" customWidth="1"/>
    <col min="14854" max="14854" width="4.85546875" style="289" customWidth="1"/>
    <col min="14855" max="14855" width="11.42578125" style="289" customWidth="1"/>
    <col min="14856" max="14856" width="10.85546875" style="289" customWidth="1"/>
    <col min="14857" max="14857" width="10.28515625" style="289" customWidth="1"/>
    <col min="14858" max="14858" width="11.140625" style="289" customWidth="1"/>
    <col min="14859" max="14859" width="11.42578125" style="289" customWidth="1"/>
    <col min="14860" max="15104" width="9.140625" style="289"/>
    <col min="15105" max="15105" width="45.140625" style="289" customWidth="1"/>
    <col min="15106" max="15106" width="4.28515625" style="289" customWidth="1"/>
    <col min="15107" max="15107" width="5.28515625" style="289" customWidth="1"/>
    <col min="15108" max="15108" width="5" style="289" customWidth="1"/>
    <col min="15109" max="15109" width="7.85546875" style="289" customWidth="1"/>
    <col min="15110" max="15110" width="4.85546875" style="289" customWidth="1"/>
    <col min="15111" max="15111" width="11.42578125" style="289" customWidth="1"/>
    <col min="15112" max="15112" width="10.85546875" style="289" customWidth="1"/>
    <col min="15113" max="15113" width="10.28515625" style="289" customWidth="1"/>
    <col min="15114" max="15114" width="11.140625" style="289" customWidth="1"/>
    <col min="15115" max="15115" width="11.42578125" style="289" customWidth="1"/>
    <col min="15116" max="15360" width="9.140625" style="289"/>
    <col min="15361" max="15361" width="45.140625" style="289" customWidth="1"/>
    <col min="15362" max="15362" width="4.28515625" style="289" customWidth="1"/>
    <col min="15363" max="15363" width="5.28515625" style="289" customWidth="1"/>
    <col min="15364" max="15364" width="5" style="289" customWidth="1"/>
    <col min="15365" max="15365" width="7.85546875" style="289" customWidth="1"/>
    <col min="15366" max="15366" width="4.85546875" style="289" customWidth="1"/>
    <col min="15367" max="15367" width="11.42578125" style="289" customWidth="1"/>
    <col min="15368" max="15368" width="10.85546875" style="289" customWidth="1"/>
    <col min="15369" max="15369" width="10.28515625" style="289" customWidth="1"/>
    <col min="15370" max="15370" width="11.140625" style="289" customWidth="1"/>
    <col min="15371" max="15371" width="11.42578125" style="289" customWidth="1"/>
    <col min="15372" max="15616" width="9.140625" style="289"/>
    <col min="15617" max="15617" width="45.140625" style="289" customWidth="1"/>
    <col min="15618" max="15618" width="4.28515625" style="289" customWidth="1"/>
    <col min="15619" max="15619" width="5.28515625" style="289" customWidth="1"/>
    <col min="15620" max="15620" width="5" style="289" customWidth="1"/>
    <col min="15621" max="15621" width="7.85546875" style="289" customWidth="1"/>
    <col min="15622" max="15622" width="4.85546875" style="289" customWidth="1"/>
    <col min="15623" max="15623" width="11.42578125" style="289" customWidth="1"/>
    <col min="15624" max="15624" width="10.85546875" style="289" customWidth="1"/>
    <col min="15625" max="15625" width="10.28515625" style="289" customWidth="1"/>
    <col min="15626" max="15626" width="11.140625" style="289" customWidth="1"/>
    <col min="15627" max="15627" width="11.42578125" style="289" customWidth="1"/>
    <col min="15628" max="15872" width="9.140625" style="289"/>
    <col min="15873" max="15873" width="45.140625" style="289" customWidth="1"/>
    <col min="15874" max="15874" width="4.28515625" style="289" customWidth="1"/>
    <col min="15875" max="15875" width="5.28515625" style="289" customWidth="1"/>
    <col min="15876" max="15876" width="5" style="289" customWidth="1"/>
    <col min="15877" max="15877" width="7.85546875" style="289" customWidth="1"/>
    <col min="15878" max="15878" width="4.85546875" style="289" customWidth="1"/>
    <col min="15879" max="15879" width="11.42578125" style="289" customWidth="1"/>
    <col min="15880" max="15880" width="10.85546875" style="289" customWidth="1"/>
    <col min="15881" max="15881" width="10.28515625" style="289" customWidth="1"/>
    <col min="15882" max="15882" width="11.140625" style="289" customWidth="1"/>
    <col min="15883" max="15883" width="11.42578125" style="289" customWidth="1"/>
    <col min="15884" max="16128" width="9.140625" style="289"/>
    <col min="16129" max="16129" width="45.140625" style="289" customWidth="1"/>
    <col min="16130" max="16130" width="4.28515625" style="289" customWidth="1"/>
    <col min="16131" max="16131" width="5.28515625" style="289" customWidth="1"/>
    <col min="16132" max="16132" width="5" style="289" customWidth="1"/>
    <col min="16133" max="16133" width="7.85546875" style="289" customWidth="1"/>
    <col min="16134" max="16134" width="4.85546875" style="289" customWidth="1"/>
    <col min="16135" max="16135" width="11.42578125" style="289" customWidth="1"/>
    <col min="16136" max="16136" width="10.85546875" style="289" customWidth="1"/>
    <col min="16137" max="16137" width="10.28515625" style="289" customWidth="1"/>
    <col min="16138" max="16138" width="11.140625" style="289" customWidth="1"/>
    <col min="16139" max="16139" width="11.42578125" style="289" customWidth="1"/>
    <col min="16140" max="16384" width="9.140625" style="289"/>
  </cols>
  <sheetData>
    <row r="1" spans="1:11" s="328" customFormat="1" ht="15.75" x14ac:dyDescent="0.25">
      <c r="A1" s="326"/>
      <c r="B1" s="327"/>
      <c r="C1" s="326"/>
      <c r="D1" s="326"/>
      <c r="E1" s="326"/>
      <c r="F1" s="326"/>
      <c r="H1" s="326"/>
      <c r="I1" s="571" t="s">
        <v>707</v>
      </c>
    </row>
    <row r="2" spans="1:11" s="328" customFormat="1" ht="15.75" x14ac:dyDescent="0.25">
      <c r="A2" s="326"/>
      <c r="B2" s="327"/>
      <c r="C2" s="326"/>
      <c r="D2" s="326"/>
      <c r="E2" s="326"/>
      <c r="F2" s="326"/>
      <c r="H2" s="326"/>
      <c r="I2" s="571" t="s">
        <v>307</v>
      </c>
    </row>
    <row r="3" spans="1:11" s="328" customFormat="1" ht="15.75" x14ac:dyDescent="0.25">
      <c r="A3" s="326"/>
      <c r="B3" s="327"/>
      <c r="C3" s="326"/>
      <c r="D3" s="326"/>
      <c r="E3" s="326"/>
      <c r="F3" s="326"/>
      <c r="H3" s="326"/>
      <c r="I3" s="571" t="s">
        <v>308</v>
      </c>
    </row>
    <row r="4" spans="1:11" s="328" customFormat="1" ht="15.75" x14ac:dyDescent="0.25">
      <c r="A4" s="326"/>
      <c r="B4" s="327"/>
      <c r="C4" s="326"/>
      <c r="D4" s="326"/>
      <c r="E4" s="326"/>
      <c r="F4" s="326"/>
      <c r="H4" s="326"/>
      <c r="I4" s="571" t="s">
        <v>931</v>
      </c>
    </row>
    <row r="5" spans="1:11" x14ac:dyDescent="0.2">
      <c r="A5" s="329"/>
      <c r="B5" s="330"/>
      <c r="C5" s="329"/>
      <c r="D5" s="329"/>
      <c r="E5" s="329"/>
      <c r="F5" s="329"/>
      <c r="G5" s="329"/>
      <c r="H5" s="329"/>
      <c r="I5" s="329"/>
    </row>
    <row r="6" spans="1:11" s="331" customFormat="1" ht="15.75" x14ac:dyDescent="0.25">
      <c r="A6" s="329"/>
      <c r="B6" s="330"/>
      <c r="C6" s="329"/>
      <c r="D6" s="329"/>
      <c r="E6" s="329"/>
      <c r="F6" s="329"/>
      <c r="G6" s="329"/>
      <c r="H6" s="329"/>
      <c r="I6" s="329"/>
    </row>
    <row r="7" spans="1:11" ht="15.75" x14ac:dyDescent="0.25">
      <c r="A7" s="673" t="s">
        <v>681</v>
      </c>
      <c r="B7" s="673"/>
      <c r="C7" s="673"/>
      <c r="D7" s="673"/>
      <c r="E7" s="673"/>
      <c r="F7" s="673"/>
      <c r="G7" s="673"/>
      <c r="H7" s="673"/>
      <c r="I7" s="673"/>
      <c r="J7" s="673"/>
      <c r="K7" s="673"/>
    </row>
    <row r="8" spans="1:11" s="334" customFormat="1" x14ac:dyDescent="0.2">
      <c r="A8" s="332"/>
      <c r="B8" s="333"/>
      <c r="C8" s="332"/>
      <c r="D8" s="332"/>
      <c r="E8" s="332"/>
      <c r="F8" s="332"/>
      <c r="G8" s="332"/>
      <c r="H8" s="332"/>
      <c r="K8" s="270" t="s">
        <v>643</v>
      </c>
    </row>
    <row r="9" spans="1:11" s="335" customFormat="1" x14ac:dyDescent="0.2">
      <c r="A9" s="674" t="s">
        <v>309</v>
      </c>
      <c r="B9" s="675" t="s">
        <v>491</v>
      </c>
      <c r="C9" s="676" t="s">
        <v>310</v>
      </c>
      <c r="D9" s="676" t="s">
        <v>311</v>
      </c>
      <c r="E9" s="677" t="s">
        <v>492</v>
      </c>
      <c r="F9" s="677" t="s">
        <v>493</v>
      </c>
      <c r="G9" s="678" t="s">
        <v>312</v>
      </c>
      <c r="H9" s="678"/>
      <c r="I9" s="678"/>
      <c r="J9" s="679" t="s">
        <v>644</v>
      </c>
      <c r="K9" s="679" t="s">
        <v>645</v>
      </c>
    </row>
    <row r="10" spans="1:11" s="335" customFormat="1" ht="52.5" x14ac:dyDescent="0.25">
      <c r="A10" s="674"/>
      <c r="B10" s="675"/>
      <c r="C10" s="676"/>
      <c r="D10" s="676"/>
      <c r="E10" s="677"/>
      <c r="F10" s="677"/>
      <c r="G10" s="298" t="s">
        <v>913</v>
      </c>
      <c r="H10" s="298" t="s">
        <v>787</v>
      </c>
      <c r="I10" s="298" t="s">
        <v>659</v>
      </c>
      <c r="J10" s="679"/>
      <c r="K10" s="679"/>
    </row>
    <row r="11" spans="1:11" s="334" customFormat="1" x14ac:dyDescent="0.2">
      <c r="A11" s="299">
        <v>1</v>
      </c>
      <c r="B11" s="308" t="s">
        <v>494</v>
      </c>
      <c r="C11" s="300">
        <v>3</v>
      </c>
      <c r="D11" s="300">
        <v>4</v>
      </c>
      <c r="E11" s="301">
        <v>5</v>
      </c>
      <c r="F11" s="301">
        <v>6</v>
      </c>
      <c r="G11" s="301">
        <v>7</v>
      </c>
      <c r="H11" s="301">
        <v>8</v>
      </c>
      <c r="I11" s="301">
        <v>9</v>
      </c>
      <c r="J11" s="301">
        <v>10</v>
      </c>
      <c r="K11" s="301">
        <v>11</v>
      </c>
    </row>
    <row r="12" spans="1:11" s="346" customFormat="1" x14ac:dyDescent="0.2">
      <c r="A12" s="336" t="s">
        <v>502</v>
      </c>
      <c r="B12" s="337"/>
      <c r="C12" s="338"/>
      <c r="D12" s="338"/>
      <c r="E12" s="339"/>
      <c r="F12" s="452"/>
      <c r="G12" s="452">
        <f>SUM(G13+G129+G146)</f>
        <v>1060939.8</v>
      </c>
      <c r="H12" s="452">
        <f>SUM(H13+H129+H146)</f>
        <v>1370.3</v>
      </c>
      <c r="I12" s="452">
        <f>SUM(I13+I129+I146)</f>
        <v>1062310.1000000001</v>
      </c>
      <c r="J12" s="453">
        <f>SUM(J13+J129+J146)</f>
        <v>1044531</v>
      </c>
      <c r="K12" s="453">
        <f>SUM(K13+K129+K146)</f>
        <v>1090321.6000000001</v>
      </c>
    </row>
    <row r="13" spans="1:11" ht="13.5" x14ac:dyDescent="0.25">
      <c r="A13" s="340" t="s">
        <v>511</v>
      </c>
      <c r="B13" s="341" t="s">
        <v>512</v>
      </c>
      <c r="C13" s="342" t="s">
        <v>314</v>
      </c>
      <c r="D13" s="342" t="s">
        <v>314</v>
      </c>
      <c r="E13" s="343" t="s">
        <v>314</v>
      </c>
      <c r="F13" s="344" t="s">
        <v>314</v>
      </c>
      <c r="G13" s="345">
        <f>SUM(G14+G60+G73+G99+G47)</f>
        <v>293075.39999999997</v>
      </c>
      <c r="H13" s="345">
        <f>SUM(H14+H60+H73+H99+H47)</f>
        <v>1370.3</v>
      </c>
      <c r="I13" s="345">
        <f>SUM(I14+I60+I73+I99+I47)</f>
        <v>294445.69999999995</v>
      </c>
      <c r="J13" s="454">
        <f>SUM(J14+J60+J73+J99+J47)</f>
        <v>278295.8</v>
      </c>
      <c r="K13" s="454">
        <f>SUM(K14+K60+K73+K99+K47)</f>
        <v>285332.5</v>
      </c>
    </row>
    <row r="14" spans="1:11" s="334" customFormat="1" x14ac:dyDescent="0.2">
      <c r="A14" s="352" t="s">
        <v>313</v>
      </c>
      <c r="B14" s="353" t="s">
        <v>512</v>
      </c>
      <c r="C14" s="354">
        <v>1</v>
      </c>
      <c r="D14" s="354" t="s">
        <v>314</v>
      </c>
      <c r="E14" s="455" t="s">
        <v>314</v>
      </c>
      <c r="F14" s="456" t="s">
        <v>314</v>
      </c>
      <c r="G14" s="457">
        <f>G15+G19</f>
        <v>12235.000000000002</v>
      </c>
      <c r="H14" s="457">
        <f>H15+H19</f>
        <v>0</v>
      </c>
      <c r="I14" s="457">
        <f>I15+I19</f>
        <v>12235.000000000002</v>
      </c>
      <c r="J14" s="458">
        <f>J15+J19</f>
        <v>12251.900000000001</v>
      </c>
      <c r="K14" s="458">
        <f>K15+K19</f>
        <v>12204.300000000001</v>
      </c>
    </row>
    <row r="15" spans="1:11" s="334" customFormat="1" x14ac:dyDescent="0.2">
      <c r="A15" s="352" t="s">
        <v>138</v>
      </c>
      <c r="B15" s="353" t="s">
        <v>512</v>
      </c>
      <c r="C15" s="354">
        <v>1</v>
      </c>
      <c r="D15" s="354">
        <v>5</v>
      </c>
      <c r="E15" s="455" t="s">
        <v>314</v>
      </c>
      <c r="F15" s="456" t="s">
        <v>314</v>
      </c>
      <c r="G15" s="457">
        <f t="shared" ref="G15:H17" si="0">G16</f>
        <v>27.1</v>
      </c>
      <c r="H15" s="457">
        <f t="shared" si="0"/>
        <v>0</v>
      </c>
      <c r="I15" s="457">
        <f t="shared" ref="I15:I16" si="1">I16</f>
        <v>27.1</v>
      </c>
      <c r="J15" s="458">
        <f t="shared" ref="J15:K16" si="2">J16</f>
        <v>0</v>
      </c>
      <c r="K15" s="458">
        <f t="shared" si="2"/>
        <v>0</v>
      </c>
    </row>
    <row r="16" spans="1:11" s="334" customFormat="1" ht="26.25" customHeight="1" x14ac:dyDescent="0.2">
      <c r="A16" s="352" t="s">
        <v>513</v>
      </c>
      <c r="B16" s="353" t="s">
        <v>512</v>
      </c>
      <c r="C16" s="354">
        <v>1</v>
      </c>
      <c r="D16" s="354">
        <v>5</v>
      </c>
      <c r="E16" s="455">
        <v>14000</v>
      </c>
      <c r="F16" s="456" t="s">
        <v>314</v>
      </c>
      <c r="G16" s="457">
        <f t="shared" si="0"/>
        <v>27.1</v>
      </c>
      <c r="H16" s="457">
        <f t="shared" si="0"/>
        <v>0</v>
      </c>
      <c r="I16" s="457">
        <f t="shared" si="1"/>
        <v>27.1</v>
      </c>
      <c r="J16" s="458">
        <f t="shared" si="2"/>
        <v>0</v>
      </c>
      <c r="K16" s="458">
        <f t="shared" si="2"/>
        <v>0</v>
      </c>
    </row>
    <row r="17" spans="1:11" x14ac:dyDescent="0.2">
      <c r="A17" s="297" t="s">
        <v>518</v>
      </c>
      <c r="B17" s="292" t="s">
        <v>512</v>
      </c>
      <c r="C17" s="293">
        <v>1</v>
      </c>
      <c r="D17" s="293">
        <v>5</v>
      </c>
      <c r="E17" s="459">
        <v>14000</v>
      </c>
      <c r="F17" s="295">
        <v>240</v>
      </c>
      <c r="G17" s="347">
        <f t="shared" si="0"/>
        <v>27.1</v>
      </c>
      <c r="H17" s="347">
        <f t="shared" si="0"/>
        <v>0</v>
      </c>
      <c r="I17" s="460">
        <f t="shared" ref="I17:I78" si="3">G17+H17</f>
        <v>27.1</v>
      </c>
      <c r="J17" s="461"/>
      <c r="K17" s="461"/>
    </row>
    <row r="18" spans="1:11" x14ac:dyDescent="0.2">
      <c r="A18" s="297" t="s">
        <v>519</v>
      </c>
      <c r="B18" s="292" t="s">
        <v>512</v>
      </c>
      <c r="C18" s="293">
        <v>1</v>
      </c>
      <c r="D18" s="293">
        <v>5</v>
      </c>
      <c r="E18" s="459">
        <v>14000</v>
      </c>
      <c r="F18" s="295">
        <v>244</v>
      </c>
      <c r="G18" s="347">
        <v>27.1</v>
      </c>
      <c r="H18" s="432"/>
      <c r="I18" s="460">
        <f t="shared" si="3"/>
        <v>27.1</v>
      </c>
      <c r="J18" s="461"/>
      <c r="K18" s="461"/>
    </row>
    <row r="19" spans="1:11" s="334" customFormat="1" x14ac:dyDescent="0.2">
      <c r="A19" s="352" t="s">
        <v>503</v>
      </c>
      <c r="B19" s="353" t="s">
        <v>512</v>
      </c>
      <c r="C19" s="354">
        <v>1</v>
      </c>
      <c r="D19" s="354">
        <v>13</v>
      </c>
      <c r="E19" s="455"/>
      <c r="F19" s="456" t="s">
        <v>314</v>
      </c>
      <c r="G19" s="457">
        <f>G20+G27+G34+G41+G44</f>
        <v>12207.900000000001</v>
      </c>
      <c r="H19" s="457">
        <f t="shared" ref="H19:I19" si="4">H20+H27+H34+H41+H44</f>
        <v>0</v>
      </c>
      <c r="I19" s="457">
        <f t="shared" si="4"/>
        <v>12207.900000000001</v>
      </c>
      <c r="J19" s="458">
        <f>J20+J27+J34+J41</f>
        <v>12251.900000000001</v>
      </c>
      <c r="K19" s="458">
        <f>K20+K27+K34+K41</f>
        <v>12204.300000000001</v>
      </c>
    </row>
    <row r="20" spans="1:11" s="334" customFormat="1" ht="25.5" x14ac:dyDescent="0.2">
      <c r="A20" s="352" t="s">
        <v>514</v>
      </c>
      <c r="B20" s="353" t="s">
        <v>512</v>
      </c>
      <c r="C20" s="354">
        <v>1</v>
      </c>
      <c r="D20" s="354">
        <v>13</v>
      </c>
      <c r="E20" s="455">
        <v>20400</v>
      </c>
      <c r="F20" s="456" t="s">
        <v>314</v>
      </c>
      <c r="G20" s="457">
        <f>G21+G24</f>
        <v>7718.5</v>
      </c>
      <c r="H20" s="458">
        <f>H21+H24</f>
        <v>0</v>
      </c>
      <c r="I20" s="458">
        <f>I21+I24</f>
        <v>7718.5</v>
      </c>
      <c r="J20" s="458">
        <f>J21+J24</f>
        <v>7718.5</v>
      </c>
      <c r="K20" s="458">
        <f>K21+K24</f>
        <v>7718.5</v>
      </c>
    </row>
    <row r="21" spans="1:11" x14ac:dyDescent="0.2">
      <c r="A21" s="297" t="s">
        <v>746</v>
      </c>
      <c r="B21" s="292" t="s">
        <v>512</v>
      </c>
      <c r="C21" s="293">
        <v>1</v>
      </c>
      <c r="D21" s="293">
        <v>13</v>
      </c>
      <c r="E21" s="459">
        <v>20400</v>
      </c>
      <c r="F21" s="295">
        <v>120</v>
      </c>
      <c r="G21" s="347">
        <f>SUM(G22:G23)</f>
        <v>5269</v>
      </c>
      <c r="H21" s="367">
        <f>SUM(H22:H23)</f>
        <v>0</v>
      </c>
      <c r="I21" s="367">
        <f>SUM(I22:I23)</f>
        <v>5269</v>
      </c>
      <c r="J21" s="367">
        <f>SUM(J22:J23)</f>
        <v>5238.3</v>
      </c>
      <c r="K21" s="367">
        <f>SUM(K22:K23)</f>
        <v>5238.3</v>
      </c>
    </row>
    <row r="22" spans="1:11" x14ac:dyDescent="0.2">
      <c r="A22" s="297" t="s">
        <v>505</v>
      </c>
      <c r="B22" s="292" t="s">
        <v>512</v>
      </c>
      <c r="C22" s="293">
        <v>1</v>
      </c>
      <c r="D22" s="293">
        <v>13</v>
      </c>
      <c r="E22" s="459">
        <v>20400</v>
      </c>
      <c r="F22" s="295">
        <v>121</v>
      </c>
      <c r="G22" s="347">
        <v>4880</v>
      </c>
      <c r="H22" s="367"/>
      <c r="I22" s="460">
        <f t="shared" si="3"/>
        <v>4880</v>
      </c>
      <c r="J22" s="461">
        <v>4953.3</v>
      </c>
      <c r="K22" s="461">
        <v>4953.3</v>
      </c>
    </row>
    <row r="23" spans="1:11" x14ac:dyDescent="0.2">
      <c r="A23" s="297" t="s">
        <v>506</v>
      </c>
      <c r="B23" s="292" t="s">
        <v>306</v>
      </c>
      <c r="C23" s="293">
        <v>1</v>
      </c>
      <c r="D23" s="293">
        <v>13</v>
      </c>
      <c r="E23" s="459">
        <v>20400</v>
      </c>
      <c r="F23" s="295">
        <v>122</v>
      </c>
      <c r="G23" s="347">
        <v>389</v>
      </c>
      <c r="H23" s="367"/>
      <c r="I23" s="460">
        <f t="shared" si="3"/>
        <v>389</v>
      </c>
      <c r="J23" s="461">
        <v>285</v>
      </c>
      <c r="K23" s="461">
        <v>285</v>
      </c>
    </row>
    <row r="24" spans="1:11" x14ac:dyDescent="0.2">
      <c r="A24" s="297" t="s">
        <v>518</v>
      </c>
      <c r="B24" s="292" t="s">
        <v>512</v>
      </c>
      <c r="C24" s="293">
        <v>1</v>
      </c>
      <c r="D24" s="293">
        <v>13</v>
      </c>
      <c r="E24" s="459">
        <v>20400</v>
      </c>
      <c r="F24" s="295">
        <v>240</v>
      </c>
      <c r="G24" s="347">
        <f>G25+G26</f>
        <v>2449.5</v>
      </c>
      <c r="H24" s="367">
        <f>H25+H26</f>
        <v>0</v>
      </c>
      <c r="I24" s="367">
        <f>I25+I26</f>
        <v>2449.5</v>
      </c>
      <c r="J24" s="367">
        <f>J25+J26</f>
        <v>2480.1999999999998</v>
      </c>
      <c r="K24" s="367">
        <f>K25+K26</f>
        <v>2480.1999999999998</v>
      </c>
    </row>
    <row r="25" spans="1:11" x14ac:dyDescent="0.2">
      <c r="A25" s="297" t="s">
        <v>788</v>
      </c>
      <c r="B25" s="292" t="s">
        <v>512</v>
      </c>
      <c r="C25" s="293">
        <v>1</v>
      </c>
      <c r="D25" s="293">
        <v>13</v>
      </c>
      <c r="E25" s="459">
        <v>20400</v>
      </c>
      <c r="F25" s="295">
        <v>242</v>
      </c>
      <c r="G25" s="347">
        <v>207</v>
      </c>
      <c r="H25" s="367"/>
      <c r="I25" s="460">
        <f t="shared" si="3"/>
        <v>207</v>
      </c>
      <c r="J25" s="461"/>
      <c r="K25" s="461"/>
    </row>
    <row r="26" spans="1:11" x14ac:dyDescent="0.2">
      <c r="A26" s="297" t="s">
        <v>519</v>
      </c>
      <c r="B26" s="292" t="s">
        <v>512</v>
      </c>
      <c r="C26" s="293">
        <v>1</v>
      </c>
      <c r="D26" s="293">
        <v>13</v>
      </c>
      <c r="E26" s="459">
        <v>20400</v>
      </c>
      <c r="F26" s="295">
        <v>244</v>
      </c>
      <c r="G26" s="347">
        <v>2242.5</v>
      </c>
      <c r="H26" s="367"/>
      <c r="I26" s="460">
        <f t="shared" si="3"/>
        <v>2242.5</v>
      </c>
      <c r="J26" s="461">
        <v>2480.1999999999998</v>
      </c>
      <c r="K26" s="461">
        <v>2480.1999999999998</v>
      </c>
    </row>
    <row r="27" spans="1:11" s="334" customFormat="1" x14ac:dyDescent="0.2">
      <c r="A27" s="352" t="s">
        <v>515</v>
      </c>
      <c r="B27" s="353" t="s">
        <v>512</v>
      </c>
      <c r="C27" s="354">
        <v>1</v>
      </c>
      <c r="D27" s="354">
        <v>13</v>
      </c>
      <c r="E27" s="455">
        <v>20400</v>
      </c>
      <c r="F27" s="456" t="s">
        <v>314</v>
      </c>
      <c r="G27" s="457">
        <f>G28+G31</f>
        <v>3427</v>
      </c>
      <c r="H27" s="458">
        <f>H28+H31</f>
        <v>0</v>
      </c>
      <c r="I27" s="458">
        <f>I28+I31</f>
        <v>3427</v>
      </c>
      <c r="J27" s="458">
        <f>J28+J31</f>
        <v>3427</v>
      </c>
      <c r="K27" s="458">
        <f>K28+K31</f>
        <v>3427</v>
      </c>
    </row>
    <row r="28" spans="1:11" x14ac:dyDescent="0.2">
      <c r="A28" s="297" t="s">
        <v>504</v>
      </c>
      <c r="B28" s="292" t="s">
        <v>512</v>
      </c>
      <c r="C28" s="293">
        <v>1</v>
      </c>
      <c r="D28" s="293">
        <v>13</v>
      </c>
      <c r="E28" s="459">
        <v>20400</v>
      </c>
      <c r="F28" s="295">
        <v>120</v>
      </c>
      <c r="G28" s="347">
        <f>SUM(G29:G30)</f>
        <v>2696.5</v>
      </c>
      <c r="H28" s="367">
        <f>SUM(H29:H30)</f>
        <v>0</v>
      </c>
      <c r="I28" s="367">
        <f>SUM(I29:I30)</f>
        <v>2696.5</v>
      </c>
      <c r="J28" s="367">
        <f>SUM(J29:J30)</f>
        <v>2745.3</v>
      </c>
      <c r="K28" s="367">
        <f>SUM(K29:K30)</f>
        <v>2745.3</v>
      </c>
    </row>
    <row r="29" spans="1:11" x14ac:dyDescent="0.2">
      <c r="A29" s="297" t="s">
        <v>505</v>
      </c>
      <c r="B29" s="292" t="s">
        <v>512</v>
      </c>
      <c r="C29" s="293">
        <v>1</v>
      </c>
      <c r="D29" s="293">
        <v>13</v>
      </c>
      <c r="E29" s="459">
        <v>20400</v>
      </c>
      <c r="F29" s="295">
        <v>121</v>
      </c>
      <c r="G29" s="347">
        <v>2556.9</v>
      </c>
      <c r="H29" s="367"/>
      <c r="I29" s="460">
        <f t="shared" si="3"/>
        <v>2556.9</v>
      </c>
      <c r="J29" s="461">
        <v>2595.3000000000002</v>
      </c>
      <c r="K29" s="461">
        <v>2595.3000000000002</v>
      </c>
    </row>
    <row r="30" spans="1:11" x14ac:dyDescent="0.2">
      <c r="A30" s="297" t="s">
        <v>506</v>
      </c>
      <c r="B30" s="292" t="s">
        <v>512</v>
      </c>
      <c r="C30" s="293">
        <v>1</v>
      </c>
      <c r="D30" s="293">
        <v>13</v>
      </c>
      <c r="E30" s="459">
        <v>20400</v>
      </c>
      <c r="F30" s="295">
        <v>122</v>
      </c>
      <c r="G30" s="347">
        <v>139.6</v>
      </c>
      <c r="H30" s="367"/>
      <c r="I30" s="460">
        <f t="shared" si="3"/>
        <v>139.6</v>
      </c>
      <c r="J30" s="461">
        <v>150</v>
      </c>
      <c r="K30" s="461">
        <v>150</v>
      </c>
    </row>
    <row r="31" spans="1:11" x14ac:dyDescent="0.2">
      <c r="A31" s="297" t="s">
        <v>518</v>
      </c>
      <c r="B31" s="292" t="s">
        <v>512</v>
      </c>
      <c r="C31" s="293">
        <v>1</v>
      </c>
      <c r="D31" s="293">
        <v>13</v>
      </c>
      <c r="E31" s="459">
        <v>20400</v>
      </c>
      <c r="F31" s="295">
        <v>240</v>
      </c>
      <c r="G31" s="347">
        <f>G32+G33</f>
        <v>730.5</v>
      </c>
      <c r="H31" s="367">
        <f>H32+H33</f>
        <v>0</v>
      </c>
      <c r="I31" s="367">
        <f>I32+I33</f>
        <v>730.5</v>
      </c>
      <c r="J31" s="367">
        <f>J32+J33</f>
        <v>681.7</v>
      </c>
      <c r="K31" s="367">
        <f>K32+K33</f>
        <v>681.7</v>
      </c>
    </row>
    <row r="32" spans="1:11" x14ac:dyDescent="0.2">
      <c r="A32" s="297" t="s">
        <v>788</v>
      </c>
      <c r="B32" s="292" t="s">
        <v>512</v>
      </c>
      <c r="C32" s="293">
        <v>1</v>
      </c>
      <c r="D32" s="293">
        <v>13</v>
      </c>
      <c r="E32" s="459">
        <v>20400</v>
      </c>
      <c r="F32" s="295">
        <v>242</v>
      </c>
      <c r="G32" s="347">
        <v>55.2</v>
      </c>
      <c r="H32" s="367"/>
      <c r="I32" s="460">
        <f t="shared" si="3"/>
        <v>55.2</v>
      </c>
      <c r="J32" s="461"/>
      <c r="K32" s="461"/>
    </row>
    <row r="33" spans="1:12" x14ac:dyDescent="0.2">
      <c r="A33" s="297" t="s">
        <v>519</v>
      </c>
      <c r="B33" s="292" t="s">
        <v>512</v>
      </c>
      <c r="C33" s="293">
        <v>1</v>
      </c>
      <c r="D33" s="293">
        <v>13</v>
      </c>
      <c r="E33" s="459">
        <v>20400</v>
      </c>
      <c r="F33" s="295">
        <v>244</v>
      </c>
      <c r="G33" s="347">
        <v>675.3</v>
      </c>
      <c r="H33" s="367"/>
      <c r="I33" s="460">
        <f t="shared" si="3"/>
        <v>675.3</v>
      </c>
      <c r="J33" s="461">
        <v>681.7</v>
      </c>
      <c r="K33" s="461">
        <v>681.7</v>
      </c>
    </row>
    <row r="34" spans="1:12" s="334" customFormat="1" ht="25.5" x14ac:dyDescent="0.2">
      <c r="A34" s="352" t="s">
        <v>516</v>
      </c>
      <c r="B34" s="353" t="s">
        <v>512</v>
      </c>
      <c r="C34" s="354">
        <v>1</v>
      </c>
      <c r="D34" s="354">
        <v>13</v>
      </c>
      <c r="E34" s="455">
        <v>20400</v>
      </c>
      <c r="F34" s="456" t="s">
        <v>314</v>
      </c>
      <c r="G34" s="457">
        <f>G35+G38</f>
        <v>930.7</v>
      </c>
      <c r="H34" s="458">
        <f>H35+H38</f>
        <v>0</v>
      </c>
      <c r="I34" s="458">
        <f>I35+I38</f>
        <v>930.7</v>
      </c>
      <c r="J34" s="458">
        <f>J35+J38</f>
        <v>930.7</v>
      </c>
      <c r="K34" s="458">
        <f>K35+K38</f>
        <v>930.7</v>
      </c>
    </row>
    <row r="35" spans="1:12" x14ac:dyDescent="0.2">
      <c r="A35" s="297" t="s">
        <v>746</v>
      </c>
      <c r="B35" s="292" t="s">
        <v>512</v>
      </c>
      <c r="C35" s="293">
        <v>1</v>
      </c>
      <c r="D35" s="293">
        <v>13</v>
      </c>
      <c r="E35" s="459">
        <v>20400</v>
      </c>
      <c r="F35" s="295">
        <v>120</v>
      </c>
      <c r="G35" s="347">
        <f>SUM(G36:G37)</f>
        <v>616.70000000000005</v>
      </c>
      <c r="H35" s="367">
        <f>SUM(H36:H37)</f>
        <v>0</v>
      </c>
      <c r="I35" s="367">
        <f>SUM(I36:I37)</f>
        <v>616.70000000000005</v>
      </c>
      <c r="J35" s="367">
        <f>SUM(J36:J37)</f>
        <v>561.4</v>
      </c>
      <c r="K35" s="367">
        <f>SUM(K36:K37)</f>
        <v>561.4</v>
      </c>
    </row>
    <row r="36" spans="1:12" x14ac:dyDescent="0.2">
      <c r="A36" s="297" t="s">
        <v>505</v>
      </c>
      <c r="B36" s="292" t="s">
        <v>512</v>
      </c>
      <c r="C36" s="293">
        <v>1</v>
      </c>
      <c r="D36" s="293">
        <v>13</v>
      </c>
      <c r="E36" s="459">
        <v>20400</v>
      </c>
      <c r="F36" s="295">
        <v>121</v>
      </c>
      <c r="G36" s="347">
        <v>555.20000000000005</v>
      </c>
      <c r="H36" s="367"/>
      <c r="I36" s="460">
        <f t="shared" si="3"/>
        <v>555.20000000000005</v>
      </c>
      <c r="J36" s="461">
        <v>556.4</v>
      </c>
      <c r="K36" s="461">
        <v>556.4</v>
      </c>
    </row>
    <row r="37" spans="1:12" x14ac:dyDescent="0.2">
      <c r="A37" s="297" t="s">
        <v>506</v>
      </c>
      <c r="B37" s="292" t="s">
        <v>512</v>
      </c>
      <c r="C37" s="293">
        <v>1</v>
      </c>
      <c r="D37" s="293">
        <v>13</v>
      </c>
      <c r="E37" s="459">
        <v>20400</v>
      </c>
      <c r="F37" s="295">
        <v>122</v>
      </c>
      <c r="G37" s="347">
        <v>61.5</v>
      </c>
      <c r="H37" s="367"/>
      <c r="I37" s="460">
        <f t="shared" si="3"/>
        <v>61.5</v>
      </c>
      <c r="J37" s="461">
        <v>5</v>
      </c>
      <c r="K37" s="461">
        <v>5</v>
      </c>
    </row>
    <row r="38" spans="1:12" x14ac:dyDescent="0.2">
      <c r="A38" s="297" t="s">
        <v>518</v>
      </c>
      <c r="B38" s="292" t="s">
        <v>512</v>
      </c>
      <c r="C38" s="293">
        <v>1</v>
      </c>
      <c r="D38" s="293">
        <v>13</v>
      </c>
      <c r="E38" s="459">
        <v>20400</v>
      </c>
      <c r="F38" s="295">
        <v>240</v>
      </c>
      <c r="G38" s="347">
        <f>G39+G40</f>
        <v>314</v>
      </c>
      <c r="H38" s="367">
        <f>H39+H40</f>
        <v>0</v>
      </c>
      <c r="I38" s="367">
        <f>I39+I40</f>
        <v>314</v>
      </c>
      <c r="J38" s="367">
        <f>J39+J40</f>
        <v>369.3</v>
      </c>
      <c r="K38" s="367">
        <f>K39+K40</f>
        <v>369.3</v>
      </c>
    </row>
    <row r="39" spans="1:12" x14ac:dyDescent="0.2">
      <c r="A39" s="297" t="s">
        <v>788</v>
      </c>
      <c r="B39" s="292" t="s">
        <v>512</v>
      </c>
      <c r="C39" s="293">
        <v>1</v>
      </c>
      <c r="D39" s="293">
        <v>13</v>
      </c>
      <c r="E39" s="459">
        <v>20400</v>
      </c>
      <c r="F39" s="295">
        <v>242</v>
      </c>
      <c r="G39" s="347">
        <v>74</v>
      </c>
      <c r="H39" s="367"/>
      <c r="I39" s="460">
        <f t="shared" si="3"/>
        <v>74</v>
      </c>
      <c r="J39" s="461"/>
      <c r="K39" s="461"/>
    </row>
    <row r="40" spans="1:12" x14ac:dyDescent="0.2">
      <c r="A40" s="297" t="s">
        <v>519</v>
      </c>
      <c r="B40" s="292" t="s">
        <v>512</v>
      </c>
      <c r="C40" s="293">
        <v>1</v>
      </c>
      <c r="D40" s="293">
        <v>13</v>
      </c>
      <c r="E40" s="459">
        <v>20400</v>
      </c>
      <c r="F40" s="295">
        <v>244</v>
      </c>
      <c r="G40" s="347">
        <v>240</v>
      </c>
      <c r="H40" s="367"/>
      <c r="I40" s="460">
        <f t="shared" si="3"/>
        <v>240</v>
      </c>
      <c r="J40" s="461">
        <v>369.3</v>
      </c>
      <c r="K40" s="461">
        <v>369.3</v>
      </c>
    </row>
    <row r="41" spans="1:12" s="334" customFormat="1" ht="38.25" x14ac:dyDescent="0.2">
      <c r="A41" s="352" t="s">
        <v>517</v>
      </c>
      <c r="B41" s="353" t="s">
        <v>512</v>
      </c>
      <c r="C41" s="354">
        <v>1</v>
      </c>
      <c r="D41" s="354">
        <v>13</v>
      </c>
      <c r="E41" s="455">
        <v>20400</v>
      </c>
      <c r="F41" s="456" t="s">
        <v>314</v>
      </c>
      <c r="G41" s="457">
        <f>G42</f>
        <v>101.1</v>
      </c>
      <c r="H41" s="458">
        <f>H42</f>
        <v>0</v>
      </c>
      <c r="I41" s="458">
        <f>I42</f>
        <v>101.1</v>
      </c>
      <c r="J41" s="458">
        <f>J42</f>
        <v>175.7</v>
      </c>
      <c r="K41" s="458">
        <f>K42</f>
        <v>128.1</v>
      </c>
    </row>
    <row r="42" spans="1:12" x14ac:dyDescent="0.2">
      <c r="A42" s="297" t="s">
        <v>518</v>
      </c>
      <c r="B42" s="292" t="s">
        <v>512</v>
      </c>
      <c r="C42" s="293">
        <v>1</v>
      </c>
      <c r="D42" s="293">
        <v>13</v>
      </c>
      <c r="E42" s="459">
        <v>20400</v>
      </c>
      <c r="F42" s="295">
        <v>240</v>
      </c>
      <c r="G42" s="347">
        <f>SUM(G43)</f>
        <v>101.1</v>
      </c>
      <c r="H42" s="367">
        <f>SUM(H43)</f>
        <v>0</v>
      </c>
      <c r="I42" s="367">
        <f>SUM(I43)</f>
        <v>101.1</v>
      </c>
      <c r="J42" s="367">
        <f>SUM(J43)</f>
        <v>175.7</v>
      </c>
      <c r="K42" s="367">
        <f>SUM(K43)</f>
        <v>128.1</v>
      </c>
    </row>
    <row r="43" spans="1:12" x14ac:dyDescent="0.2">
      <c r="A43" s="297" t="s">
        <v>519</v>
      </c>
      <c r="B43" s="292" t="s">
        <v>512</v>
      </c>
      <c r="C43" s="293">
        <v>1</v>
      </c>
      <c r="D43" s="293">
        <v>13</v>
      </c>
      <c r="E43" s="459">
        <v>20400</v>
      </c>
      <c r="F43" s="295">
        <v>244</v>
      </c>
      <c r="G43" s="347">
        <v>101.1</v>
      </c>
      <c r="H43" s="367"/>
      <c r="I43" s="460">
        <f t="shared" si="3"/>
        <v>101.1</v>
      </c>
      <c r="J43" s="461">
        <v>175.7</v>
      </c>
      <c r="K43" s="461">
        <v>128.1</v>
      </c>
    </row>
    <row r="44" spans="1:12" ht="25.5" x14ac:dyDescent="0.2">
      <c r="A44" s="352" t="s">
        <v>524</v>
      </c>
      <c r="B44" s="353" t="s">
        <v>512</v>
      </c>
      <c r="C44" s="354">
        <v>1</v>
      </c>
      <c r="D44" s="354">
        <v>13</v>
      </c>
      <c r="E44" s="455">
        <v>20400</v>
      </c>
      <c r="F44" s="456"/>
      <c r="G44" s="457">
        <f>G45</f>
        <v>30.6</v>
      </c>
      <c r="H44" s="457">
        <f t="shared" ref="H44:I44" si="5">H45</f>
        <v>0</v>
      </c>
      <c r="I44" s="457">
        <f t="shared" si="5"/>
        <v>30.6</v>
      </c>
      <c r="J44" s="465"/>
      <c r="K44" s="465"/>
      <c r="L44" s="334"/>
    </row>
    <row r="45" spans="1:12" x14ac:dyDescent="0.2">
      <c r="A45" s="297" t="s">
        <v>518</v>
      </c>
      <c r="B45" s="292" t="s">
        <v>512</v>
      </c>
      <c r="C45" s="293">
        <v>1</v>
      </c>
      <c r="D45" s="293">
        <v>13</v>
      </c>
      <c r="E45" s="459">
        <v>20400</v>
      </c>
      <c r="F45" s="295">
        <v>240</v>
      </c>
      <c r="G45" s="347">
        <f>G46</f>
        <v>30.6</v>
      </c>
      <c r="H45" s="347">
        <f t="shared" ref="H45:I45" si="6">H46</f>
        <v>0</v>
      </c>
      <c r="I45" s="347">
        <f t="shared" si="6"/>
        <v>30.6</v>
      </c>
      <c r="J45" s="461"/>
      <c r="K45" s="461"/>
    </row>
    <row r="46" spans="1:12" x14ac:dyDescent="0.2">
      <c r="A46" s="297" t="s">
        <v>519</v>
      </c>
      <c r="B46" s="292" t="s">
        <v>512</v>
      </c>
      <c r="C46" s="293">
        <v>1</v>
      </c>
      <c r="D46" s="293">
        <v>13</v>
      </c>
      <c r="E46" s="459">
        <v>20400</v>
      </c>
      <c r="F46" s="295">
        <v>244</v>
      </c>
      <c r="G46" s="347">
        <v>30.6</v>
      </c>
      <c r="H46" s="367"/>
      <c r="I46" s="460">
        <v>30.6</v>
      </c>
      <c r="J46" s="461"/>
      <c r="K46" s="461"/>
    </row>
    <row r="47" spans="1:12" s="334" customFormat="1" x14ac:dyDescent="0.2">
      <c r="A47" s="352" t="s">
        <v>315</v>
      </c>
      <c r="B47" s="353" t="s">
        <v>512</v>
      </c>
      <c r="C47" s="354">
        <v>3</v>
      </c>
      <c r="D47" s="354"/>
      <c r="E47" s="455"/>
      <c r="F47" s="456"/>
      <c r="G47" s="457">
        <f>SUM(G48)</f>
        <v>7340.6</v>
      </c>
      <c r="H47" s="458">
        <f>SUM(H48)</f>
        <v>0</v>
      </c>
      <c r="I47" s="458">
        <f>SUM(I48)</f>
        <v>7340.6</v>
      </c>
      <c r="J47" s="458">
        <f>SUM(J48)</f>
        <v>6981.1</v>
      </c>
      <c r="K47" s="458">
        <f>SUM(K48)</f>
        <v>7110</v>
      </c>
    </row>
    <row r="48" spans="1:12" s="334" customFormat="1" x14ac:dyDescent="0.2">
      <c r="A48" s="352" t="s">
        <v>677</v>
      </c>
      <c r="B48" s="353" t="s">
        <v>512</v>
      </c>
      <c r="C48" s="354">
        <v>3</v>
      </c>
      <c r="D48" s="354">
        <v>4</v>
      </c>
      <c r="E48" s="455"/>
      <c r="F48" s="456"/>
      <c r="G48" s="457">
        <f>G49</f>
        <v>7340.6</v>
      </c>
      <c r="H48" s="458">
        <f>H49</f>
        <v>0</v>
      </c>
      <c r="I48" s="458">
        <f>I49</f>
        <v>7340.6</v>
      </c>
      <c r="J48" s="458">
        <f>J49</f>
        <v>6981.1</v>
      </c>
      <c r="K48" s="458">
        <f>K49</f>
        <v>7110</v>
      </c>
    </row>
    <row r="49" spans="1:11" x14ac:dyDescent="0.2">
      <c r="A49" s="297" t="s">
        <v>789</v>
      </c>
      <c r="B49" s="292" t="s">
        <v>512</v>
      </c>
      <c r="C49" s="293">
        <v>3</v>
      </c>
      <c r="D49" s="293">
        <v>4</v>
      </c>
      <c r="E49" s="459">
        <v>13800</v>
      </c>
      <c r="F49" s="295" t="s">
        <v>314</v>
      </c>
      <c r="G49" s="347">
        <f>G50+G53</f>
        <v>7340.6</v>
      </c>
      <c r="H49" s="367">
        <f>H50+H53</f>
        <v>0</v>
      </c>
      <c r="I49" s="367">
        <f>I50+I53</f>
        <v>7340.6</v>
      </c>
      <c r="J49" s="367">
        <f>J50+J53</f>
        <v>6981.1</v>
      </c>
      <c r="K49" s="367">
        <f>K50+K53</f>
        <v>7110</v>
      </c>
    </row>
    <row r="50" spans="1:11" x14ac:dyDescent="0.2">
      <c r="A50" s="297" t="s">
        <v>790</v>
      </c>
      <c r="B50" s="292" t="s">
        <v>512</v>
      </c>
      <c r="C50" s="293">
        <v>3</v>
      </c>
      <c r="D50" s="293">
        <v>4</v>
      </c>
      <c r="E50" s="459">
        <v>13801</v>
      </c>
      <c r="F50" s="295"/>
      <c r="G50" s="347">
        <f>G51</f>
        <v>4838.8</v>
      </c>
      <c r="H50" s="367">
        <f>H51</f>
        <v>0</v>
      </c>
      <c r="I50" s="367">
        <f t="shared" ref="I50:I51" si="7">I51</f>
        <v>4838.8</v>
      </c>
      <c r="J50" s="367">
        <f t="shared" ref="J50:K51" si="8">J51</f>
        <v>4479.3</v>
      </c>
      <c r="K50" s="367">
        <f t="shared" si="8"/>
        <v>4608.2</v>
      </c>
    </row>
    <row r="51" spans="1:11" x14ac:dyDescent="0.2">
      <c r="A51" s="297" t="s">
        <v>746</v>
      </c>
      <c r="B51" s="292" t="s">
        <v>512</v>
      </c>
      <c r="C51" s="293">
        <v>3</v>
      </c>
      <c r="D51" s="293">
        <v>4</v>
      </c>
      <c r="E51" s="459">
        <v>13801</v>
      </c>
      <c r="F51" s="295">
        <v>120</v>
      </c>
      <c r="G51" s="347">
        <f>G52</f>
        <v>4838.8</v>
      </c>
      <c r="H51" s="367">
        <f>H52</f>
        <v>0</v>
      </c>
      <c r="I51" s="367">
        <f t="shared" si="7"/>
        <v>4838.8</v>
      </c>
      <c r="J51" s="367">
        <f t="shared" si="8"/>
        <v>4479.3</v>
      </c>
      <c r="K51" s="367">
        <f t="shared" si="8"/>
        <v>4608.2</v>
      </c>
    </row>
    <row r="52" spans="1:11" x14ac:dyDescent="0.2">
      <c r="A52" s="297" t="s">
        <v>505</v>
      </c>
      <c r="B52" s="292" t="s">
        <v>512</v>
      </c>
      <c r="C52" s="293">
        <v>3</v>
      </c>
      <c r="D52" s="293">
        <v>4</v>
      </c>
      <c r="E52" s="459">
        <v>13801</v>
      </c>
      <c r="F52" s="295">
        <v>121</v>
      </c>
      <c r="G52" s="347">
        <v>4838.8</v>
      </c>
      <c r="H52" s="367"/>
      <c r="I52" s="460">
        <f t="shared" si="3"/>
        <v>4838.8</v>
      </c>
      <c r="J52" s="461">
        <v>4479.3</v>
      </c>
      <c r="K52" s="461">
        <v>4608.2</v>
      </c>
    </row>
    <row r="53" spans="1:11" x14ac:dyDescent="0.2">
      <c r="A53" s="297" t="s">
        <v>791</v>
      </c>
      <c r="B53" s="292" t="s">
        <v>512</v>
      </c>
      <c r="C53" s="293">
        <v>3</v>
      </c>
      <c r="D53" s="293">
        <v>4</v>
      </c>
      <c r="E53" s="459">
        <v>13802</v>
      </c>
      <c r="F53" s="295"/>
      <c r="G53" s="347">
        <f>G54+G57</f>
        <v>2501.7999999999997</v>
      </c>
      <c r="H53" s="367">
        <f>H54+H57</f>
        <v>0</v>
      </c>
      <c r="I53" s="367">
        <f>I54+I57</f>
        <v>2501.7999999999997</v>
      </c>
      <c r="J53" s="367">
        <f>J54+J57</f>
        <v>2501.8000000000002</v>
      </c>
      <c r="K53" s="367">
        <f>K54+K57</f>
        <v>2501.8000000000002</v>
      </c>
    </row>
    <row r="54" spans="1:11" x14ac:dyDescent="0.2">
      <c r="A54" s="297" t="s">
        <v>746</v>
      </c>
      <c r="B54" s="292" t="s">
        <v>512</v>
      </c>
      <c r="C54" s="293">
        <v>3</v>
      </c>
      <c r="D54" s="293">
        <v>4</v>
      </c>
      <c r="E54" s="459">
        <v>13802</v>
      </c>
      <c r="F54" s="295">
        <v>120</v>
      </c>
      <c r="G54" s="347">
        <f>G55+G56</f>
        <v>2311.6</v>
      </c>
      <c r="H54" s="367">
        <f>H55+H56</f>
        <v>0</v>
      </c>
      <c r="I54" s="367">
        <f>I55+I56</f>
        <v>2311.6</v>
      </c>
      <c r="J54" s="367">
        <f>J55+J56</f>
        <v>2131.8000000000002</v>
      </c>
      <c r="K54" s="367">
        <f>K55+K56</f>
        <v>2131.8000000000002</v>
      </c>
    </row>
    <row r="55" spans="1:11" x14ac:dyDescent="0.2">
      <c r="A55" s="297" t="s">
        <v>505</v>
      </c>
      <c r="B55" s="292" t="s">
        <v>512</v>
      </c>
      <c r="C55" s="293">
        <v>3</v>
      </c>
      <c r="D55" s="293">
        <v>4</v>
      </c>
      <c r="E55" s="459">
        <v>13802</v>
      </c>
      <c r="F55" s="295">
        <v>121</v>
      </c>
      <c r="G55" s="347">
        <v>2131.6</v>
      </c>
      <c r="H55" s="367"/>
      <c r="I55" s="460">
        <f t="shared" si="3"/>
        <v>2131.6</v>
      </c>
      <c r="J55" s="461">
        <v>1991</v>
      </c>
      <c r="K55" s="461">
        <v>1991</v>
      </c>
    </row>
    <row r="56" spans="1:11" x14ac:dyDescent="0.2">
      <c r="A56" s="297" t="s">
        <v>506</v>
      </c>
      <c r="B56" s="292" t="s">
        <v>512</v>
      </c>
      <c r="C56" s="293">
        <v>3</v>
      </c>
      <c r="D56" s="293">
        <v>4</v>
      </c>
      <c r="E56" s="459">
        <v>13802</v>
      </c>
      <c r="F56" s="295">
        <v>122</v>
      </c>
      <c r="G56" s="462">
        <v>180</v>
      </c>
      <c r="H56" s="461"/>
      <c r="I56" s="460">
        <f t="shared" si="3"/>
        <v>180</v>
      </c>
      <c r="J56" s="461">
        <v>140.80000000000001</v>
      </c>
      <c r="K56" s="461">
        <v>140.80000000000001</v>
      </c>
    </row>
    <row r="57" spans="1:11" x14ac:dyDescent="0.2">
      <c r="A57" s="297" t="s">
        <v>518</v>
      </c>
      <c r="B57" s="292" t="s">
        <v>512</v>
      </c>
      <c r="C57" s="293">
        <v>3</v>
      </c>
      <c r="D57" s="293">
        <v>4</v>
      </c>
      <c r="E57" s="459">
        <v>13802</v>
      </c>
      <c r="F57" s="295">
        <v>240</v>
      </c>
      <c r="G57" s="347">
        <f>G58+G59</f>
        <v>190.2</v>
      </c>
      <c r="H57" s="367">
        <f>H58+H59</f>
        <v>0</v>
      </c>
      <c r="I57" s="367">
        <f>I58+I59</f>
        <v>190.2</v>
      </c>
      <c r="J57" s="367">
        <f>J58+J59</f>
        <v>370</v>
      </c>
      <c r="K57" s="367">
        <f>K58+K59</f>
        <v>370</v>
      </c>
    </row>
    <row r="58" spans="1:11" x14ac:dyDescent="0.2">
      <c r="A58" s="297" t="s">
        <v>788</v>
      </c>
      <c r="B58" s="292" t="s">
        <v>512</v>
      </c>
      <c r="C58" s="293">
        <v>3</v>
      </c>
      <c r="D58" s="293">
        <v>4</v>
      </c>
      <c r="E58" s="459">
        <v>13802</v>
      </c>
      <c r="F58" s="295">
        <v>242</v>
      </c>
      <c r="G58" s="347">
        <v>87.4</v>
      </c>
      <c r="H58" s="367"/>
      <c r="I58" s="460">
        <f t="shared" si="3"/>
        <v>87.4</v>
      </c>
      <c r="J58" s="461"/>
      <c r="K58" s="461"/>
    </row>
    <row r="59" spans="1:11" x14ac:dyDescent="0.2">
      <c r="A59" s="297" t="s">
        <v>519</v>
      </c>
      <c r="B59" s="292" t="s">
        <v>512</v>
      </c>
      <c r="C59" s="293">
        <v>3</v>
      </c>
      <c r="D59" s="293">
        <v>4</v>
      </c>
      <c r="E59" s="459">
        <v>13802</v>
      </c>
      <c r="F59" s="295">
        <v>244</v>
      </c>
      <c r="G59" s="347">
        <v>102.8</v>
      </c>
      <c r="H59" s="367"/>
      <c r="I59" s="460">
        <f t="shared" si="3"/>
        <v>102.8</v>
      </c>
      <c r="J59" s="461">
        <v>370</v>
      </c>
      <c r="K59" s="461">
        <v>370</v>
      </c>
    </row>
    <row r="60" spans="1:11" s="334" customFormat="1" x14ac:dyDescent="0.2">
      <c r="A60" s="352" t="s">
        <v>316</v>
      </c>
      <c r="B60" s="353" t="s">
        <v>512</v>
      </c>
      <c r="C60" s="354">
        <v>4</v>
      </c>
      <c r="D60" s="354" t="s">
        <v>314</v>
      </c>
      <c r="E60" s="455" t="s">
        <v>314</v>
      </c>
      <c r="F60" s="456" t="s">
        <v>314</v>
      </c>
      <c r="G60" s="457">
        <f>SUM(G61+G65)</f>
        <v>19467.599999999999</v>
      </c>
      <c r="H60" s="458">
        <f>SUM(H61+H65)</f>
        <v>0</v>
      </c>
      <c r="I60" s="458">
        <f>SUM(I61+I65)</f>
        <v>19467.599999999999</v>
      </c>
      <c r="J60" s="458">
        <f>SUM(J61+J65)</f>
        <v>11492.9</v>
      </c>
      <c r="K60" s="458">
        <f>SUM(K61+K65)</f>
        <v>12027.9</v>
      </c>
    </row>
    <row r="61" spans="1:11" s="334" customFormat="1" x14ac:dyDescent="0.2">
      <c r="A61" s="352" t="s">
        <v>190</v>
      </c>
      <c r="B61" s="353" t="s">
        <v>512</v>
      </c>
      <c r="C61" s="354">
        <v>4</v>
      </c>
      <c r="D61" s="354">
        <v>5</v>
      </c>
      <c r="E61" s="455" t="s">
        <v>314</v>
      </c>
      <c r="F61" s="456" t="s">
        <v>314</v>
      </c>
      <c r="G61" s="457">
        <f>G62</f>
        <v>16138.7</v>
      </c>
      <c r="H61" s="458">
        <f>H62</f>
        <v>0</v>
      </c>
      <c r="I61" s="458">
        <f t="shared" ref="I61:I63" si="9">I62</f>
        <v>16138.7</v>
      </c>
      <c r="J61" s="458">
        <f t="shared" ref="J61:K63" si="10">J62</f>
        <v>8164</v>
      </c>
      <c r="K61" s="458">
        <f t="shared" si="10"/>
        <v>8699</v>
      </c>
    </row>
    <row r="62" spans="1:11" s="334" customFormat="1" ht="25.5" x14ac:dyDescent="0.2">
      <c r="A62" s="352" t="s">
        <v>524</v>
      </c>
      <c r="B62" s="353" t="s">
        <v>512</v>
      </c>
      <c r="C62" s="354">
        <v>4</v>
      </c>
      <c r="D62" s="354">
        <v>5</v>
      </c>
      <c r="E62" s="455">
        <v>5225700</v>
      </c>
      <c r="F62" s="456" t="s">
        <v>314</v>
      </c>
      <c r="G62" s="457">
        <f>G63</f>
        <v>16138.7</v>
      </c>
      <c r="H62" s="458">
        <f>H63</f>
        <v>0</v>
      </c>
      <c r="I62" s="458">
        <f t="shared" si="9"/>
        <v>16138.7</v>
      </c>
      <c r="J62" s="458">
        <f t="shared" si="10"/>
        <v>8164</v>
      </c>
      <c r="K62" s="458">
        <f t="shared" si="10"/>
        <v>8699</v>
      </c>
    </row>
    <row r="63" spans="1:11" x14ac:dyDescent="0.2">
      <c r="A63" s="297" t="s">
        <v>510</v>
      </c>
      <c r="B63" s="292" t="s">
        <v>512</v>
      </c>
      <c r="C63" s="293">
        <v>4</v>
      </c>
      <c r="D63" s="293">
        <v>5</v>
      </c>
      <c r="E63" s="459">
        <v>5225700</v>
      </c>
      <c r="F63" s="295">
        <v>800</v>
      </c>
      <c r="G63" s="347">
        <f>SUM(G64)</f>
        <v>16138.7</v>
      </c>
      <c r="H63" s="367">
        <f>H64</f>
        <v>0</v>
      </c>
      <c r="I63" s="367">
        <f t="shared" si="9"/>
        <v>16138.7</v>
      </c>
      <c r="J63" s="367">
        <f t="shared" si="10"/>
        <v>8164</v>
      </c>
      <c r="K63" s="367">
        <f t="shared" si="10"/>
        <v>8699</v>
      </c>
    </row>
    <row r="64" spans="1:11" ht="25.5" x14ac:dyDescent="0.2">
      <c r="A64" s="297" t="s">
        <v>525</v>
      </c>
      <c r="B64" s="292" t="s">
        <v>512</v>
      </c>
      <c r="C64" s="293">
        <v>4</v>
      </c>
      <c r="D64" s="293">
        <v>5</v>
      </c>
      <c r="E64" s="459">
        <v>5225700</v>
      </c>
      <c r="F64" s="295">
        <v>810</v>
      </c>
      <c r="G64" s="347">
        <v>16138.7</v>
      </c>
      <c r="H64" s="367"/>
      <c r="I64" s="460">
        <f t="shared" si="3"/>
        <v>16138.7</v>
      </c>
      <c r="J64" s="461">
        <v>8164</v>
      </c>
      <c r="K64" s="461">
        <v>8699</v>
      </c>
    </row>
    <row r="65" spans="1:11" s="334" customFormat="1" x14ac:dyDescent="0.2">
      <c r="A65" s="352" t="s">
        <v>200</v>
      </c>
      <c r="B65" s="353" t="s">
        <v>512</v>
      </c>
      <c r="C65" s="354">
        <v>4</v>
      </c>
      <c r="D65" s="354">
        <v>12</v>
      </c>
      <c r="E65" s="455" t="s">
        <v>314</v>
      </c>
      <c r="F65" s="456" t="s">
        <v>314</v>
      </c>
      <c r="G65" s="457">
        <f>G66</f>
        <v>3328.8999999999996</v>
      </c>
      <c r="H65" s="458">
        <f>H66</f>
        <v>0</v>
      </c>
      <c r="I65" s="458">
        <f>I66</f>
        <v>3328.8999999999996</v>
      </c>
      <c r="J65" s="458">
        <f>J66</f>
        <v>3328.9</v>
      </c>
      <c r="K65" s="458">
        <f>K66</f>
        <v>3328.9</v>
      </c>
    </row>
    <row r="66" spans="1:11" s="334" customFormat="1" ht="25.5" x14ac:dyDescent="0.2">
      <c r="A66" s="352" t="s">
        <v>529</v>
      </c>
      <c r="B66" s="353" t="s">
        <v>512</v>
      </c>
      <c r="C66" s="354">
        <v>4</v>
      </c>
      <c r="D66" s="354">
        <v>12</v>
      </c>
      <c r="E66" s="455">
        <v>20400</v>
      </c>
      <c r="F66" s="456" t="s">
        <v>314</v>
      </c>
      <c r="G66" s="457">
        <f>G67+G70</f>
        <v>3328.8999999999996</v>
      </c>
      <c r="H66" s="458">
        <f>H67+H70</f>
        <v>0</v>
      </c>
      <c r="I66" s="458">
        <f>I67+I70</f>
        <v>3328.8999999999996</v>
      </c>
      <c r="J66" s="458">
        <f>J67+J70</f>
        <v>3328.9</v>
      </c>
      <c r="K66" s="458">
        <f>K67+K70</f>
        <v>3328.9</v>
      </c>
    </row>
    <row r="67" spans="1:11" x14ac:dyDescent="0.2">
      <c r="A67" s="297" t="s">
        <v>746</v>
      </c>
      <c r="B67" s="292" t="s">
        <v>512</v>
      </c>
      <c r="C67" s="293">
        <v>4</v>
      </c>
      <c r="D67" s="293">
        <v>12</v>
      </c>
      <c r="E67" s="459">
        <v>20400</v>
      </c>
      <c r="F67" s="295">
        <v>120</v>
      </c>
      <c r="G67" s="347">
        <f>SUM(G68:G69)</f>
        <v>2132</v>
      </c>
      <c r="H67" s="367">
        <f>SUM(H68:H69)</f>
        <v>0</v>
      </c>
      <c r="I67" s="367">
        <f>SUM(I68:I69)</f>
        <v>2132</v>
      </c>
      <c r="J67" s="367">
        <f>SUM(J68:J69)</f>
        <v>3328.9</v>
      </c>
      <c r="K67" s="367">
        <f>SUM(K68:K69)</f>
        <v>3328.9</v>
      </c>
    </row>
    <row r="68" spans="1:11" x14ac:dyDescent="0.2">
      <c r="A68" s="297" t="s">
        <v>505</v>
      </c>
      <c r="B68" s="292" t="s">
        <v>512</v>
      </c>
      <c r="C68" s="293">
        <v>4</v>
      </c>
      <c r="D68" s="293">
        <v>12</v>
      </c>
      <c r="E68" s="459">
        <v>20400</v>
      </c>
      <c r="F68" s="295">
        <v>121</v>
      </c>
      <c r="G68" s="347">
        <v>1983</v>
      </c>
      <c r="H68" s="367"/>
      <c r="I68" s="460">
        <f t="shared" si="3"/>
        <v>1983</v>
      </c>
      <c r="J68" s="461">
        <v>3318.9</v>
      </c>
      <c r="K68" s="461">
        <v>3318.9</v>
      </c>
    </row>
    <row r="69" spans="1:11" x14ac:dyDescent="0.2">
      <c r="A69" s="297" t="s">
        <v>506</v>
      </c>
      <c r="B69" s="292" t="s">
        <v>512</v>
      </c>
      <c r="C69" s="293">
        <v>4</v>
      </c>
      <c r="D69" s="293">
        <v>12</v>
      </c>
      <c r="E69" s="459">
        <v>20400</v>
      </c>
      <c r="F69" s="295">
        <v>122</v>
      </c>
      <c r="G69" s="347">
        <v>149</v>
      </c>
      <c r="H69" s="367"/>
      <c r="I69" s="460">
        <f t="shared" si="3"/>
        <v>149</v>
      </c>
      <c r="J69" s="461">
        <v>10</v>
      </c>
      <c r="K69" s="461">
        <v>10</v>
      </c>
    </row>
    <row r="70" spans="1:11" x14ac:dyDescent="0.2">
      <c r="A70" s="297" t="s">
        <v>518</v>
      </c>
      <c r="B70" s="292" t="s">
        <v>512</v>
      </c>
      <c r="C70" s="293">
        <v>4</v>
      </c>
      <c r="D70" s="293">
        <v>12</v>
      </c>
      <c r="E70" s="459">
        <v>20400</v>
      </c>
      <c r="F70" s="295">
        <v>240</v>
      </c>
      <c r="G70" s="347">
        <f>G71+G72</f>
        <v>1196.8999999999999</v>
      </c>
      <c r="H70" s="367">
        <f>H71+H72</f>
        <v>0</v>
      </c>
      <c r="I70" s="367">
        <f>I71+I72</f>
        <v>1196.8999999999999</v>
      </c>
      <c r="J70" s="367">
        <f>J71+J72</f>
        <v>0</v>
      </c>
      <c r="K70" s="367">
        <f>K71+K72</f>
        <v>0</v>
      </c>
    </row>
    <row r="71" spans="1:11" x14ac:dyDescent="0.2">
      <c r="A71" s="297" t="s">
        <v>788</v>
      </c>
      <c r="B71" s="292" t="s">
        <v>512</v>
      </c>
      <c r="C71" s="293">
        <v>4</v>
      </c>
      <c r="D71" s="293">
        <v>12</v>
      </c>
      <c r="E71" s="459">
        <v>20400</v>
      </c>
      <c r="F71" s="295">
        <v>242</v>
      </c>
      <c r="G71" s="347">
        <v>226.6</v>
      </c>
      <c r="H71" s="367"/>
      <c r="I71" s="460">
        <f t="shared" si="3"/>
        <v>226.6</v>
      </c>
      <c r="J71" s="461"/>
      <c r="K71" s="461"/>
    </row>
    <row r="72" spans="1:11" x14ac:dyDescent="0.2">
      <c r="A72" s="297" t="s">
        <v>519</v>
      </c>
      <c r="B72" s="292" t="s">
        <v>512</v>
      </c>
      <c r="C72" s="293">
        <v>4</v>
      </c>
      <c r="D72" s="293">
        <v>12</v>
      </c>
      <c r="E72" s="459">
        <v>20400</v>
      </c>
      <c r="F72" s="295">
        <v>244</v>
      </c>
      <c r="G72" s="347">
        <v>970.3</v>
      </c>
      <c r="H72" s="367"/>
      <c r="I72" s="460">
        <f t="shared" si="3"/>
        <v>970.3</v>
      </c>
      <c r="J72" s="461"/>
      <c r="K72" s="461"/>
    </row>
    <row r="73" spans="1:11" s="334" customFormat="1" x14ac:dyDescent="0.2">
      <c r="A73" s="352" t="s">
        <v>322</v>
      </c>
      <c r="B73" s="353" t="s">
        <v>512</v>
      </c>
      <c r="C73" s="354">
        <v>9</v>
      </c>
      <c r="D73" s="354" t="s">
        <v>314</v>
      </c>
      <c r="E73" s="455" t="s">
        <v>314</v>
      </c>
      <c r="F73" s="456" t="s">
        <v>314</v>
      </c>
      <c r="G73" s="457">
        <f>G74+G91</f>
        <v>133252</v>
      </c>
      <c r="H73" s="458">
        <f>H74+H91</f>
        <v>0</v>
      </c>
      <c r="I73" s="458">
        <f>I74+I91</f>
        <v>133252</v>
      </c>
      <c r="J73" s="458">
        <f>J74+J91</f>
        <v>132331.20000000001</v>
      </c>
      <c r="K73" s="458">
        <f>K74+K91</f>
        <v>138743.4</v>
      </c>
    </row>
    <row r="74" spans="1:11" s="334" customFormat="1" ht="42" customHeight="1" x14ac:dyDescent="0.2">
      <c r="A74" s="352" t="s">
        <v>907</v>
      </c>
      <c r="B74" s="353" t="s">
        <v>512</v>
      </c>
      <c r="C74" s="354">
        <v>9</v>
      </c>
      <c r="D74" s="354"/>
      <c r="E74" s="455"/>
      <c r="F74" s="456"/>
      <c r="G74" s="457">
        <f>SUM(G75+G79+G84)</f>
        <v>127729.60000000001</v>
      </c>
      <c r="H74" s="458">
        <f>SUM(H75+H79+H84)</f>
        <v>0</v>
      </c>
      <c r="I74" s="458">
        <f>SUM(I75+I79+I84)</f>
        <v>127729.60000000001</v>
      </c>
      <c r="J74" s="458">
        <f>SUM(J75+J79+J84)</f>
        <v>126808.8</v>
      </c>
      <c r="K74" s="458">
        <f>SUM(K75+K79+K84)</f>
        <v>133221</v>
      </c>
    </row>
    <row r="75" spans="1:11" s="334" customFormat="1" x14ac:dyDescent="0.2">
      <c r="A75" s="352" t="s">
        <v>249</v>
      </c>
      <c r="B75" s="353" t="s">
        <v>512</v>
      </c>
      <c r="C75" s="354">
        <v>9</v>
      </c>
      <c r="D75" s="354">
        <v>1</v>
      </c>
      <c r="E75" s="455"/>
      <c r="F75" s="456"/>
      <c r="G75" s="457">
        <f>G76</f>
        <v>121256.70000000001</v>
      </c>
      <c r="H75" s="458">
        <f>H76</f>
        <v>0</v>
      </c>
      <c r="I75" s="458">
        <f>I76</f>
        <v>121256.70000000001</v>
      </c>
      <c r="J75" s="458">
        <f>J76</f>
        <v>120044</v>
      </c>
      <c r="K75" s="458">
        <f>K76</f>
        <v>126113</v>
      </c>
    </row>
    <row r="76" spans="1:11" x14ac:dyDescent="0.2">
      <c r="A76" s="297" t="s">
        <v>521</v>
      </c>
      <c r="B76" s="292" t="s">
        <v>512</v>
      </c>
      <c r="C76" s="293">
        <v>9</v>
      </c>
      <c r="D76" s="293">
        <v>1</v>
      </c>
      <c r="E76" s="459">
        <v>4709900</v>
      </c>
      <c r="F76" s="295">
        <v>610</v>
      </c>
      <c r="G76" s="347">
        <f>G77+G78</f>
        <v>121256.70000000001</v>
      </c>
      <c r="H76" s="367">
        <f>H77+H78</f>
        <v>0</v>
      </c>
      <c r="I76" s="367">
        <f>I77+I78</f>
        <v>121256.70000000001</v>
      </c>
      <c r="J76" s="367">
        <f>J77+J78</f>
        <v>120044</v>
      </c>
      <c r="K76" s="367">
        <f>K77+K78</f>
        <v>126113</v>
      </c>
    </row>
    <row r="77" spans="1:11" ht="25.5" x14ac:dyDescent="0.2">
      <c r="A77" s="297" t="s">
        <v>528</v>
      </c>
      <c r="B77" s="292" t="s">
        <v>512</v>
      </c>
      <c r="C77" s="293">
        <v>9</v>
      </c>
      <c r="D77" s="293">
        <v>1</v>
      </c>
      <c r="E77" s="459">
        <v>4709900</v>
      </c>
      <c r="F77" s="295">
        <v>611</v>
      </c>
      <c r="G77" s="347">
        <v>102564.6</v>
      </c>
      <c r="H77" s="558"/>
      <c r="I77" s="460">
        <f t="shared" si="3"/>
        <v>102564.6</v>
      </c>
      <c r="J77" s="461"/>
      <c r="K77" s="461"/>
    </row>
    <row r="78" spans="1:11" x14ac:dyDescent="0.2">
      <c r="A78" s="297" t="s">
        <v>522</v>
      </c>
      <c r="B78" s="292" t="s">
        <v>512</v>
      </c>
      <c r="C78" s="293">
        <v>9</v>
      </c>
      <c r="D78" s="293">
        <v>1</v>
      </c>
      <c r="E78" s="459">
        <v>4709900</v>
      </c>
      <c r="F78" s="295">
        <v>612</v>
      </c>
      <c r="G78" s="347">
        <v>18692.099999999999</v>
      </c>
      <c r="H78" s="367"/>
      <c r="I78" s="460">
        <f t="shared" si="3"/>
        <v>18692.099999999999</v>
      </c>
      <c r="J78" s="461">
        <v>120044</v>
      </c>
      <c r="K78" s="461">
        <v>126113</v>
      </c>
    </row>
    <row r="79" spans="1:11" s="334" customFormat="1" x14ac:dyDescent="0.2">
      <c r="A79" s="352" t="s">
        <v>250</v>
      </c>
      <c r="B79" s="353" t="s">
        <v>512</v>
      </c>
      <c r="C79" s="354">
        <v>9</v>
      </c>
      <c r="D79" s="354">
        <v>2</v>
      </c>
      <c r="E79" s="455"/>
      <c r="F79" s="456"/>
      <c r="G79" s="457">
        <f>SUM(G80)</f>
        <v>2871.9</v>
      </c>
      <c r="H79" s="458">
        <f>SUM(H80)</f>
        <v>0</v>
      </c>
      <c r="I79" s="458">
        <f>SUM(I80)</f>
        <v>2871.9</v>
      </c>
      <c r="J79" s="458">
        <f>SUM(J80)</f>
        <v>2922</v>
      </c>
      <c r="K79" s="458">
        <f>SUM(K80)</f>
        <v>3069</v>
      </c>
    </row>
    <row r="80" spans="1:11" x14ac:dyDescent="0.2">
      <c r="A80" s="297" t="s">
        <v>561</v>
      </c>
      <c r="B80" s="292" t="s">
        <v>512</v>
      </c>
      <c r="C80" s="293">
        <v>9</v>
      </c>
      <c r="D80" s="293">
        <v>2</v>
      </c>
      <c r="E80" s="459">
        <v>4719900</v>
      </c>
      <c r="F80" s="295"/>
      <c r="G80" s="347">
        <f>G81</f>
        <v>2871.9</v>
      </c>
      <c r="H80" s="367">
        <f>H81</f>
        <v>0</v>
      </c>
      <c r="I80" s="367">
        <f>I81</f>
        <v>2871.9</v>
      </c>
      <c r="J80" s="367">
        <f>J81</f>
        <v>2922</v>
      </c>
      <c r="K80" s="367">
        <f>K81</f>
        <v>3069</v>
      </c>
    </row>
    <row r="81" spans="1:11" x14ac:dyDescent="0.2">
      <c r="A81" s="297" t="s">
        <v>536</v>
      </c>
      <c r="B81" s="292" t="s">
        <v>512</v>
      </c>
      <c r="C81" s="293">
        <v>9</v>
      </c>
      <c r="D81" s="293">
        <v>2</v>
      </c>
      <c r="E81" s="459">
        <v>4719900</v>
      </c>
      <c r="F81" s="295">
        <v>620</v>
      </c>
      <c r="G81" s="347">
        <f>G82+G83</f>
        <v>2871.9</v>
      </c>
      <c r="H81" s="367">
        <f>H82+H83</f>
        <v>0</v>
      </c>
      <c r="I81" s="367">
        <f>I82+I83</f>
        <v>2871.9</v>
      </c>
      <c r="J81" s="367">
        <f>J82+J83</f>
        <v>2922</v>
      </c>
      <c r="K81" s="367">
        <f>K82+K83</f>
        <v>3069</v>
      </c>
    </row>
    <row r="82" spans="1:11" ht="25.5" x14ac:dyDescent="0.2">
      <c r="A82" s="297" t="s">
        <v>537</v>
      </c>
      <c r="B82" s="292" t="s">
        <v>512</v>
      </c>
      <c r="C82" s="293">
        <v>9</v>
      </c>
      <c r="D82" s="293">
        <v>2</v>
      </c>
      <c r="E82" s="459">
        <v>4719900</v>
      </c>
      <c r="F82" s="295">
        <v>621</v>
      </c>
      <c r="G82" s="347">
        <v>1518.5</v>
      </c>
      <c r="H82" s="367"/>
      <c r="I82" s="460">
        <f t="shared" ref="I82:I145" si="11">G82+H82</f>
        <v>1518.5</v>
      </c>
      <c r="J82" s="461"/>
      <c r="K82" s="461"/>
    </row>
    <row r="83" spans="1:11" x14ac:dyDescent="0.2">
      <c r="A83" s="297" t="s">
        <v>538</v>
      </c>
      <c r="B83" s="292" t="s">
        <v>512</v>
      </c>
      <c r="C83" s="293">
        <v>9</v>
      </c>
      <c r="D83" s="293">
        <v>2</v>
      </c>
      <c r="E83" s="459">
        <v>4719900</v>
      </c>
      <c r="F83" s="295">
        <v>622</v>
      </c>
      <c r="G83" s="347">
        <v>1353.4</v>
      </c>
      <c r="H83" s="367"/>
      <c r="I83" s="460">
        <f t="shared" si="11"/>
        <v>1353.4</v>
      </c>
      <c r="J83" s="461">
        <v>2922</v>
      </c>
      <c r="K83" s="461">
        <v>3069</v>
      </c>
    </row>
    <row r="84" spans="1:11" s="334" customFormat="1" x14ac:dyDescent="0.2">
      <c r="A84" s="352" t="s">
        <v>254</v>
      </c>
      <c r="B84" s="353" t="s">
        <v>512</v>
      </c>
      <c r="C84" s="354">
        <v>9</v>
      </c>
      <c r="D84" s="354">
        <v>9</v>
      </c>
      <c r="E84" s="455" t="s">
        <v>314</v>
      </c>
      <c r="F84" s="456"/>
      <c r="G84" s="457">
        <f>G85+G88</f>
        <v>3601</v>
      </c>
      <c r="H84" s="458">
        <f>H85+H88</f>
        <v>0</v>
      </c>
      <c r="I84" s="458">
        <f>I85+I88</f>
        <v>3601</v>
      </c>
      <c r="J84" s="458">
        <f>J85+J88</f>
        <v>3842.8</v>
      </c>
      <c r="K84" s="458">
        <f>K85+K88</f>
        <v>4039</v>
      </c>
    </row>
    <row r="85" spans="1:11" x14ac:dyDescent="0.2">
      <c r="A85" s="297" t="s">
        <v>746</v>
      </c>
      <c r="B85" s="292" t="s">
        <v>512</v>
      </c>
      <c r="C85" s="293">
        <v>9</v>
      </c>
      <c r="D85" s="293">
        <v>9</v>
      </c>
      <c r="E85" s="459">
        <v>20400</v>
      </c>
      <c r="F85" s="295">
        <v>120</v>
      </c>
      <c r="G85" s="347">
        <f>SUM(G86:G87)</f>
        <v>3212.1</v>
      </c>
      <c r="H85" s="367">
        <f>SUM(H86:H87)</f>
        <v>0</v>
      </c>
      <c r="I85" s="367">
        <f>SUM(I86:I87)</f>
        <v>3212.1</v>
      </c>
      <c r="J85" s="367">
        <f>SUM(J86:J87)</f>
        <v>3393.4</v>
      </c>
      <c r="K85" s="367">
        <f>SUM(K86:K87)</f>
        <v>3393.4</v>
      </c>
    </row>
    <row r="86" spans="1:11" x14ac:dyDescent="0.2">
      <c r="A86" s="297" t="s">
        <v>505</v>
      </c>
      <c r="B86" s="292" t="s">
        <v>512</v>
      </c>
      <c r="C86" s="293">
        <v>9</v>
      </c>
      <c r="D86" s="293">
        <v>9</v>
      </c>
      <c r="E86" s="459">
        <v>20400</v>
      </c>
      <c r="F86" s="295">
        <v>121</v>
      </c>
      <c r="G86" s="347">
        <v>2974.6</v>
      </c>
      <c r="H86" s="367"/>
      <c r="I86" s="460">
        <f t="shared" si="11"/>
        <v>2974.6</v>
      </c>
      <c r="J86" s="461">
        <v>3338.4</v>
      </c>
      <c r="K86" s="461">
        <v>3338.4</v>
      </c>
    </row>
    <row r="87" spans="1:11" x14ac:dyDescent="0.2">
      <c r="A87" s="297" t="s">
        <v>506</v>
      </c>
      <c r="B87" s="292" t="s">
        <v>512</v>
      </c>
      <c r="C87" s="293">
        <v>9</v>
      </c>
      <c r="D87" s="293">
        <v>9</v>
      </c>
      <c r="E87" s="459">
        <v>20400</v>
      </c>
      <c r="F87" s="295">
        <v>122</v>
      </c>
      <c r="G87" s="347">
        <v>237.5</v>
      </c>
      <c r="H87" s="367"/>
      <c r="I87" s="460">
        <f t="shared" si="11"/>
        <v>237.5</v>
      </c>
      <c r="J87" s="461">
        <v>55</v>
      </c>
      <c r="K87" s="461">
        <v>55</v>
      </c>
    </row>
    <row r="88" spans="1:11" x14ac:dyDescent="0.2">
      <c r="A88" s="297" t="s">
        <v>518</v>
      </c>
      <c r="B88" s="292" t="s">
        <v>512</v>
      </c>
      <c r="C88" s="293">
        <v>9</v>
      </c>
      <c r="D88" s="293">
        <v>9</v>
      </c>
      <c r="E88" s="459">
        <v>20400</v>
      </c>
      <c r="F88" s="295">
        <v>240</v>
      </c>
      <c r="G88" s="347">
        <f>G89+G90</f>
        <v>388.9</v>
      </c>
      <c r="H88" s="367">
        <f>H89+H90</f>
        <v>0</v>
      </c>
      <c r="I88" s="367">
        <f>I89+I90</f>
        <v>388.9</v>
      </c>
      <c r="J88" s="367">
        <f>J89+J90</f>
        <v>449.4</v>
      </c>
      <c r="K88" s="367">
        <f>K89+K90</f>
        <v>645.6</v>
      </c>
    </row>
    <row r="89" spans="1:11" x14ac:dyDescent="0.2">
      <c r="A89" s="297" t="s">
        <v>788</v>
      </c>
      <c r="B89" s="292" t="s">
        <v>512</v>
      </c>
      <c r="C89" s="293">
        <v>9</v>
      </c>
      <c r="D89" s="293">
        <v>9</v>
      </c>
      <c r="E89" s="459">
        <v>20400</v>
      </c>
      <c r="F89" s="295">
        <v>242</v>
      </c>
      <c r="G89" s="347">
        <v>193.5</v>
      </c>
      <c r="H89" s="367"/>
      <c r="I89" s="460">
        <f t="shared" si="11"/>
        <v>193.5</v>
      </c>
      <c r="J89" s="461"/>
      <c r="K89" s="461"/>
    </row>
    <row r="90" spans="1:11" x14ac:dyDescent="0.2">
      <c r="A90" s="297" t="s">
        <v>519</v>
      </c>
      <c r="B90" s="292" t="s">
        <v>512</v>
      </c>
      <c r="C90" s="293">
        <v>9</v>
      </c>
      <c r="D90" s="293">
        <v>9</v>
      </c>
      <c r="E90" s="459">
        <v>20400</v>
      </c>
      <c r="F90" s="295">
        <v>244</v>
      </c>
      <c r="G90" s="347">
        <v>195.4</v>
      </c>
      <c r="H90" s="367"/>
      <c r="I90" s="460">
        <f t="shared" si="11"/>
        <v>195.4</v>
      </c>
      <c r="J90" s="461">
        <v>449.4</v>
      </c>
      <c r="K90" s="461">
        <v>645.6</v>
      </c>
    </row>
    <row r="91" spans="1:11" s="334" customFormat="1" x14ac:dyDescent="0.2">
      <c r="A91" s="352" t="s">
        <v>251</v>
      </c>
      <c r="B91" s="353" t="s">
        <v>512</v>
      </c>
      <c r="C91" s="354">
        <v>9</v>
      </c>
      <c r="D91" s="354">
        <v>4</v>
      </c>
      <c r="E91" s="455" t="s">
        <v>314</v>
      </c>
      <c r="F91" s="456" t="s">
        <v>314</v>
      </c>
      <c r="G91" s="457">
        <f>G92</f>
        <v>5522.4</v>
      </c>
      <c r="H91" s="458">
        <f>H92</f>
        <v>0</v>
      </c>
      <c r="I91" s="458">
        <f>I92</f>
        <v>5522.4</v>
      </c>
      <c r="J91" s="458">
        <f>J92</f>
        <v>5522.4</v>
      </c>
      <c r="K91" s="458">
        <f>K92</f>
        <v>5522.4</v>
      </c>
    </row>
    <row r="92" spans="1:11" s="334" customFormat="1" ht="25.5" x14ac:dyDescent="0.2">
      <c r="A92" s="352" t="s">
        <v>544</v>
      </c>
      <c r="B92" s="353" t="s">
        <v>512</v>
      </c>
      <c r="C92" s="354">
        <v>9</v>
      </c>
      <c r="D92" s="354">
        <v>4</v>
      </c>
      <c r="E92" s="455">
        <v>5201800</v>
      </c>
      <c r="F92" s="456" t="s">
        <v>314</v>
      </c>
      <c r="G92" s="457">
        <f>G93+G96</f>
        <v>5522.4</v>
      </c>
      <c r="H92" s="458">
        <f>H93+H96</f>
        <v>0</v>
      </c>
      <c r="I92" s="458">
        <f>I93+I96</f>
        <v>5522.4</v>
      </c>
      <c r="J92" s="458">
        <f>J93+J96</f>
        <v>5522.4</v>
      </c>
      <c r="K92" s="458">
        <f>K93+K96</f>
        <v>5522.4</v>
      </c>
    </row>
    <row r="93" spans="1:11" ht="38.25" x14ac:dyDescent="0.2">
      <c r="A93" s="297" t="s">
        <v>545</v>
      </c>
      <c r="B93" s="292" t="s">
        <v>512</v>
      </c>
      <c r="C93" s="293">
        <v>9</v>
      </c>
      <c r="D93" s="293">
        <v>4</v>
      </c>
      <c r="E93" s="459">
        <v>5201801</v>
      </c>
      <c r="F93" s="295" t="s">
        <v>314</v>
      </c>
      <c r="G93" s="347">
        <f>G94</f>
        <v>4526</v>
      </c>
      <c r="H93" s="367">
        <f>H94</f>
        <v>0</v>
      </c>
      <c r="I93" s="367">
        <f t="shared" ref="I93:I94" si="12">I94</f>
        <v>4526</v>
      </c>
      <c r="J93" s="367">
        <f t="shared" ref="J93:K94" si="13">J94</f>
        <v>0</v>
      </c>
      <c r="K93" s="367">
        <f t="shared" si="13"/>
        <v>0</v>
      </c>
    </row>
    <row r="94" spans="1:11" x14ac:dyDescent="0.2">
      <c r="A94" s="297" t="s">
        <v>521</v>
      </c>
      <c r="B94" s="292" t="s">
        <v>512</v>
      </c>
      <c r="C94" s="293">
        <v>9</v>
      </c>
      <c r="D94" s="293">
        <v>4</v>
      </c>
      <c r="E94" s="459">
        <v>5201801</v>
      </c>
      <c r="F94" s="295">
        <v>610</v>
      </c>
      <c r="G94" s="347">
        <f>G95</f>
        <v>4526</v>
      </c>
      <c r="H94" s="367">
        <f>H95</f>
        <v>0</v>
      </c>
      <c r="I94" s="367">
        <f t="shared" si="12"/>
        <v>4526</v>
      </c>
      <c r="J94" s="367">
        <f t="shared" si="13"/>
        <v>0</v>
      </c>
      <c r="K94" s="367">
        <f t="shared" si="13"/>
        <v>0</v>
      </c>
    </row>
    <row r="95" spans="1:11" x14ac:dyDescent="0.2">
      <c r="A95" s="297" t="s">
        <v>522</v>
      </c>
      <c r="B95" s="292" t="s">
        <v>512</v>
      </c>
      <c r="C95" s="293">
        <v>9</v>
      </c>
      <c r="D95" s="293">
        <v>4</v>
      </c>
      <c r="E95" s="459">
        <v>5201801</v>
      </c>
      <c r="F95" s="295">
        <v>612</v>
      </c>
      <c r="G95" s="347">
        <v>4526</v>
      </c>
      <c r="H95" s="367"/>
      <c r="I95" s="460">
        <f t="shared" si="11"/>
        <v>4526</v>
      </c>
      <c r="J95" s="461"/>
      <c r="K95" s="461"/>
    </row>
    <row r="96" spans="1:11" ht="38.25" x14ac:dyDescent="0.2">
      <c r="A96" s="297" t="s">
        <v>546</v>
      </c>
      <c r="B96" s="292" t="s">
        <v>512</v>
      </c>
      <c r="C96" s="293">
        <v>9</v>
      </c>
      <c r="D96" s="293">
        <v>4</v>
      </c>
      <c r="E96" s="459">
        <v>5201802</v>
      </c>
      <c r="F96" s="295" t="s">
        <v>314</v>
      </c>
      <c r="G96" s="347">
        <f>G97</f>
        <v>996.4</v>
      </c>
      <c r="H96" s="367">
        <f>H97</f>
        <v>0</v>
      </c>
      <c r="I96" s="367">
        <f t="shared" ref="I96:I97" si="14">I97</f>
        <v>996.4</v>
      </c>
      <c r="J96" s="367">
        <f t="shared" ref="J96:K97" si="15">J97</f>
        <v>5522.4</v>
      </c>
      <c r="K96" s="367">
        <f t="shared" si="15"/>
        <v>5522.4</v>
      </c>
    </row>
    <row r="97" spans="1:11" x14ac:dyDescent="0.2">
      <c r="A97" s="297" t="s">
        <v>521</v>
      </c>
      <c r="B97" s="292" t="s">
        <v>512</v>
      </c>
      <c r="C97" s="293">
        <v>9</v>
      </c>
      <c r="D97" s="293">
        <v>4</v>
      </c>
      <c r="E97" s="459">
        <v>5201802</v>
      </c>
      <c r="F97" s="295">
        <v>610</v>
      </c>
      <c r="G97" s="347">
        <f>G98</f>
        <v>996.4</v>
      </c>
      <c r="H97" s="367">
        <f>H98</f>
        <v>0</v>
      </c>
      <c r="I97" s="367">
        <f t="shared" si="14"/>
        <v>996.4</v>
      </c>
      <c r="J97" s="367">
        <f t="shared" si="15"/>
        <v>5522.4</v>
      </c>
      <c r="K97" s="367">
        <f t="shared" si="15"/>
        <v>5522.4</v>
      </c>
    </row>
    <row r="98" spans="1:11" x14ac:dyDescent="0.2">
      <c r="A98" s="297" t="s">
        <v>522</v>
      </c>
      <c r="B98" s="292" t="s">
        <v>512</v>
      </c>
      <c r="C98" s="293">
        <v>9</v>
      </c>
      <c r="D98" s="293">
        <v>4</v>
      </c>
      <c r="E98" s="459">
        <v>5201802</v>
      </c>
      <c r="F98" s="295">
        <v>612</v>
      </c>
      <c r="G98" s="347">
        <v>996.4</v>
      </c>
      <c r="H98" s="367"/>
      <c r="I98" s="460">
        <f t="shared" si="11"/>
        <v>996.4</v>
      </c>
      <c r="J98" s="461">
        <v>5522.4</v>
      </c>
      <c r="K98" s="461">
        <v>5522.4</v>
      </c>
    </row>
    <row r="99" spans="1:11" s="334" customFormat="1" x14ac:dyDescent="0.2">
      <c r="A99" s="352" t="s">
        <v>323</v>
      </c>
      <c r="B99" s="353" t="s">
        <v>512</v>
      </c>
      <c r="C99" s="354">
        <v>10</v>
      </c>
      <c r="D99" s="354" t="s">
        <v>314</v>
      </c>
      <c r="E99" s="455" t="s">
        <v>314</v>
      </c>
      <c r="F99" s="456" t="s">
        <v>314</v>
      </c>
      <c r="G99" s="457">
        <f>SUM(G100+G107+G121)</f>
        <v>120780.2</v>
      </c>
      <c r="H99" s="458">
        <f>SUM(H100+H107+H121)</f>
        <v>1370.3</v>
      </c>
      <c r="I99" s="458">
        <f>SUM(I100+I107+I121)</f>
        <v>122150.5</v>
      </c>
      <c r="J99" s="458">
        <f>SUM(J100+J107+J121)</f>
        <v>115238.7</v>
      </c>
      <c r="K99" s="458">
        <f>SUM(K100+K107+K121)</f>
        <v>115246.9</v>
      </c>
    </row>
    <row r="100" spans="1:11" s="334" customFormat="1" x14ac:dyDescent="0.2">
      <c r="A100" s="352" t="s">
        <v>257</v>
      </c>
      <c r="B100" s="353" t="s">
        <v>512</v>
      </c>
      <c r="C100" s="354">
        <v>10</v>
      </c>
      <c r="D100" s="354">
        <v>3</v>
      </c>
      <c r="E100" s="455" t="s">
        <v>314</v>
      </c>
      <c r="F100" s="456" t="s">
        <v>314</v>
      </c>
      <c r="G100" s="457">
        <f>G101+G104</f>
        <v>31299.3</v>
      </c>
      <c r="H100" s="458">
        <f>H101+H104</f>
        <v>400</v>
      </c>
      <c r="I100" s="458">
        <f>I101+I104</f>
        <v>31699.3</v>
      </c>
      <c r="J100" s="458">
        <f>J101+J104</f>
        <v>31299.3</v>
      </c>
      <c r="K100" s="458">
        <f>K101+K104</f>
        <v>31299.3</v>
      </c>
    </row>
    <row r="101" spans="1:11" s="334" customFormat="1" x14ac:dyDescent="0.2">
      <c r="A101" s="352" t="s">
        <v>550</v>
      </c>
      <c r="B101" s="353" t="s">
        <v>512</v>
      </c>
      <c r="C101" s="354">
        <v>10</v>
      </c>
      <c r="D101" s="354">
        <v>3</v>
      </c>
      <c r="E101" s="455">
        <v>5058005</v>
      </c>
      <c r="F101" s="456" t="s">
        <v>314</v>
      </c>
      <c r="G101" s="457">
        <f>G102</f>
        <v>12665</v>
      </c>
      <c r="H101" s="458">
        <f>H102</f>
        <v>400</v>
      </c>
      <c r="I101" s="458">
        <f>I102</f>
        <v>13065</v>
      </c>
      <c r="J101" s="458">
        <f>J102</f>
        <v>12665</v>
      </c>
      <c r="K101" s="458">
        <f>K102</f>
        <v>12665</v>
      </c>
    </row>
    <row r="102" spans="1:11" x14ac:dyDescent="0.2">
      <c r="A102" s="297" t="s">
        <v>536</v>
      </c>
      <c r="B102" s="292" t="s">
        <v>512</v>
      </c>
      <c r="C102" s="293">
        <v>10</v>
      </c>
      <c r="D102" s="293">
        <v>3</v>
      </c>
      <c r="E102" s="459">
        <v>5058005</v>
      </c>
      <c r="F102" s="295">
        <v>620</v>
      </c>
      <c r="G102" s="347">
        <f>SUM(G103)</f>
        <v>12665</v>
      </c>
      <c r="H102" s="367">
        <f>SUM(H103)</f>
        <v>400</v>
      </c>
      <c r="I102" s="367">
        <f>SUM(I103)</f>
        <v>13065</v>
      </c>
      <c r="J102" s="367">
        <f>SUM(J103)</f>
        <v>12665</v>
      </c>
      <c r="K102" s="367">
        <f>SUM(K103)</f>
        <v>12665</v>
      </c>
    </row>
    <row r="103" spans="1:11" x14ac:dyDescent="0.2">
      <c r="A103" s="297" t="s">
        <v>538</v>
      </c>
      <c r="B103" s="292" t="s">
        <v>512</v>
      </c>
      <c r="C103" s="293">
        <v>10</v>
      </c>
      <c r="D103" s="293">
        <v>3</v>
      </c>
      <c r="E103" s="459">
        <v>5058005</v>
      </c>
      <c r="F103" s="295">
        <v>622</v>
      </c>
      <c r="G103" s="347">
        <v>12665</v>
      </c>
      <c r="H103" s="367">
        <v>400</v>
      </c>
      <c r="I103" s="460">
        <f>G103+H103</f>
        <v>13065</v>
      </c>
      <c r="J103" s="461">
        <v>12665</v>
      </c>
      <c r="K103" s="461">
        <v>12665</v>
      </c>
    </row>
    <row r="104" spans="1:11" s="334" customFormat="1" ht="25.5" x14ac:dyDescent="0.2">
      <c r="A104" s="352" t="s">
        <v>551</v>
      </c>
      <c r="B104" s="353" t="s">
        <v>512</v>
      </c>
      <c r="C104" s="354">
        <v>10</v>
      </c>
      <c r="D104" s="354">
        <v>3</v>
      </c>
      <c r="E104" s="455">
        <v>5055409</v>
      </c>
      <c r="F104" s="456" t="s">
        <v>314</v>
      </c>
      <c r="G104" s="457">
        <f>G105</f>
        <v>18634.3</v>
      </c>
      <c r="H104" s="458">
        <f>H105</f>
        <v>0</v>
      </c>
      <c r="I104" s="458">
        <f t="shared" ref="I104:I105" si="16">I105</f>
        <v>18634.3</v>
      </c>
      <c r="J104" s="458">
        <f t="shared" ref="J104:K105" si="17">J105</f>
        <v>18634.3</v>
      </c>
      <c r="K104" s="458">
        <f t="shared" si="17"/>
        <v>18634.3</v>
      </c>
    </row>
    <row r="105" spans="1:11" x14ac:dyDescent="0.2">
      <c r="A105" s="297" t="s">
        <v>552</v>
      </c>
      <c r="B105" s="292" t="s">
        <v>512</v>
      </c>
      <c r="C105" s="293">
        <v>10</v>
      </c>
      <c r="D105" s="293">
        <v>3</v>
      </c>
      <c r="E105" s="459">
        <v>5055409</v>
      </c>
      <c r="F105" s="295">
        <v>610</v>
      </c>
      <c r="G105" s="347">
        <f>G106</f>
        <v>18634.3</v>
      </c>
      <c r="H105" s="367">
        <f>H106</f>
        <v>0</v>
      </c>
      <c r="I105" s="367">
        <f t="shared" si="16"/>
        <v>18634.3</v>
      </c>
      <c r="J105" s="367">
        <f t="shared" si="17"/>
        <v>18634.3</v>
      </c>
      <c r="K105" s="367">
        <f t="shared" si="17"/>
        <v>18634.3</v>
      </c>
    </row>
    <row r="106" spans="1:11" x14ac:dyDescent="0.2">
      <c r="A106" s="297" t="s">
        <v>522</v>
      </c>
      <c r="B106" s="292" t="s">
        <v>512</v>
      </c>
      <c r="C106" s="293">
        <v>10</v>
      </c>
      <c r="D106" s="293">
        <v>3</v>
      </c>
      <c r="E106" s="459">
        <v>5055409</v>
      </c>
      <c r="F106" s="295">
        <v>612</v>
      </c>
      <c r="G106" s="347">
        <v>18634.3</v>
      </c>
      <c r="H106" s="367"/>
      <c r="I106" s="460">
        <f t="shared" si="11"/>
        <v>18634.3</v>
      </c>
      <c r="J106" s="461">
        <v>18634.3</v>
      </c>
      <c r="K106" s="461">
        <v>18634.3</v>
      </c>
    </row>
    <row r="107" spans="1:11" s="334" customFormat="1" x14ac:dyDescent="0.2">
      <c r="A107" s="352" t="s">
        <v>324</v>
      </c>
      <c r="B107" s="353" t="s">
        <v>512</v>
      </c>
      <c r="C107" s="354">
        <v>10</v>
      </c>
      <c r="D107" s="354">
        <v>4</v>
      </c>
      <c r="E107" s="455" t="s">
        <v>314</v>
      </c>
      <c r="F107" s="456"/>
      <c r="G107" s="457">
        <f>G108+G115+G118</f>
        <v>75254.899999999994</v>
      </c>
      <c r="H107" s="458">
        <f>H108+H115+H118</f>
        <v>970.3</v>
      </c>
      <c r="I107" s="458">
        <f>I108+I115+I118</f>
        <v>76225.2</v>
      </c>
      <c r="J107" s="458">
        <f>J108+J115+J118</f>
        <v>69713.399999999994</v>
      </c>
      <c r="K107" s="458">
        <f>K108+K115+K118</f>
        <v>69721.599999999991</v>
      </c>
    </row>
    <row r="108" spans="1:11" s="334" customFormat="1" ht="51" x14ac:dyDescent="0.2">
      <c r="A108" s="352" t="s">
        <v>556</v>
      </c>
      <c r="B108" s="353" t="s">
        <v>512</v>
      </c>
      <c r="C108" s="354">
        <v>10</v>
      </c>
      <c r="D108" s="354">
        <v>4</v>
      </c>
      <c r="E108" s="463"/>
      <c r="F108" s="456"/>
      <c r="G108" s="464">
        <f>G109+G111+G113</f>
        <v>73936</v>
      </c>
      <c r="H108" s="465">
        <f>H109+H111+H113</f>
        <v>819</v>
      </c>
      <c r="I108" s="465">
        <f>I109+I111+I113</f>
        <v>74755</v>
      </c>
      <c r="J108" s="465">
        <f>J109+J111+J113</f>
        <v>68858.899999999994</v>
      </c>
      <c r="K108" s="465">
        <f>K109+K111+K113</f>
        <v>68858.899999999994</v>
      </c>
    </row>
    <row r="109" spans="1:11" x14ac:dyDescent="0.2">
      <c r="A109" s="297" t="s">
        <v>518</v>
      </c>
      <c r="B109" s="292" t="s">
        <v>512</v>
      </c>
      <c r="C109" s="293">
        <v>10</v>
      </c>
      <c r="D109" s="293">
        <v>4</v>
      </c>
      <c r="E109" s="466">
        <v>5201300</v>
      </c>
      <c r="F109" s="295">
        <v>240</v>
      </c>
      <c r="G109" s="462">
        <f>G110</f>
        <v>4600</v>
      </c>
      <c r="H109" s="461">
        <f>H110</f>
        <v>0</v>
      </c>
      <c r="I109" s="461">
        <f>I110</f>
        <v>4600</v>
      </c>
      <c r="J109" s="461">
        <f>J110</f>
        <v>1656</v>
      </c>
      <c r="K109" s="461">
        <f>K110</f>
        <v>1656</v>
      </c>
    </row>
    <row r="110" spans="1:11" x14ac:dyDescent="0.2">
      <c r="A110" s="297" t="s">
        <v>519</v>
      </c>
      <c r="B110" s="292" t="s">
        <v>512</v>
      </c>
      <c r="C110" s="293">
        <v>10</v>
      </c>
      <c r="D110" s="293">
        <v>4</v>
      </c>
      <c r="E110" s="466">
        <v>5201300</v>
      </c>
      <c r="F110" s="295">
        <v>244</v>
      </c>
      <c r="G110" s="347">
        <v>4600</v>
      </c>
      <c r="H110" s="367"/>
      <c r="I110" s="460">
        <f t="shared" si="11"/>
        <v>4600</v>
      </c>
      <c r="J110" s="461">
        <v>1656</v>
      </c>
      <c r="K110" s="461">
        <v>1656</v>
      </c>
    </row>
    <row r="111" spans="1:11" x14ac:dyDescent="0.2">
      <c r="A111" s="297" t="s">
        <v>554</v>
      </c>
      <c r="B111" s="292" t="s">
        <v>512</v>
      </c>
      <c r="C111" s="293">
        <v>10</v>
      </c>
      <c r="D111" s="293">
        <v>4</v>
      </c>
      <c r="E111" s="466">
        <v>5201300</v>
      </c>
      <c r="F111" s="295">
        <v>310</v>
      </c>
      <c r="G111" s="347">
        <f>G112</f>
        <v>64558.3</v>
      </c>
      <c r="H111" s="367">
        <f>H112</f>
        <v>819</v>
      </c>
      <c r="I111" s="367">
        <f>I112</f>
        <v>65377.3</v>
      </c>
      <c r="J111" s="367">
        <f>J112</f>
        <v>63904.9</v>
      </c>
      <c r="K111" s="367">
        <f>K112</f>
        <v>63904.9</v>
      </c>
    </row>
    <row r="112" spans="1:11" x14ac:dyDescent="0.2">
      <c r="A112" s="297" t="s">
        <v>555</v>
      </c>
      <c r="B112" s="292" t="s">
        <v>512</v>
      </c>
      <c r="C112" s="293">
        <v>10</v>
      </c>
      <c r="D112" s="293">
        <v>4</v>
      </c>
      <c r="E112" s="466">
        <v>5201300</v>
      </c>
      <c r="F112" s="295">
        <v>313</v>
      </c>
      <c r="G112" s="347">
        <v>64558.3</v>
      </c>
      <c r="H112" s="367">
        <v>819</v>
      </c>
      <c r="I112" s="460">
        <f t="shared" si="11"/>
        <v>65377.3</v>
      </c>
      <c r="J112" s="461">
        <v>63904.9</v>
      </c>
      <c r="K112" s="461">
        <v>63904.9</v>
      </c>
    </row>
    <row r="113" spans="1:11" x14ac:dyDescent="0.2">
      <c r="A113" s="297" t="s">
        <v>554</v>
      </c>
      <c r="B113" s="292" t="s">
        <v>512</v>
      </c>
      <c r="C113" s="293">
        <v>10</v>
      </c>
      <c r="D113" s="293">
        <v>4</v>
      </c>
      <c r="E113" s="466">
        <v>5140100</v>
      </c>
      <c r="F113" s="295">
        <v>310</v>
      </c>
      <c r="G113" s="347">
        <f>G114</f>
        <v>4777.7</v>
      </c>
      <c r="H113" s="367">
        <f>H114</f>
        <v>0</v>
      </c>
      <c r="I113" s="367">
        <f>I114</f>
        <v>4777.7</v>
      </c>
      <c r="J113" s="367">
        <f>J114</f>
        <v>3298</v>
      </c>
      <c r="K113" s="367">
        <f>K114</f>
        <v>3298</v>
      </c>
    </row>
    <row r="114" spans="1:11" x14ac:dyDescent="0.2">
      <c r="A114" s="297" t="s">
        <v>555</v>
      </c>
      <c r="B114" s="292" t="s">
        <v>512</v>
      </c>
      <c r="C114" s="293">
        <v>10</v>
      </c>
      <c r="D114" s="293">
        <v>4</v>
      </c>
      <c r="E114" s="466">
        <v>5140100</v>
      </c>
      <c r="F114" s="295">
        <v>313</v>
      </c>
      <c r="G114" s="347">
        <v>4777.7</v>
      </c>
      <c r="H114" s="367"/>
      <c r="I114" s="460">
        <f t="shared" si="11"/>
        <v>4777.7</v>
      </c>
      <c r="J114" s="461">
        <v>3298</v>
      </c>
      <c r="K114" s="461">
        <v>3298</v>
      </c>
    </row>
    <row r="115" spans="1:11" s="334" customFormat="1" ht="25.5" x14ac:dyDescent="0.2">
      <c r="A115" s="352" t="s">
        <v>792</v>
      </c>
      <c r="B115" s="353" t="s">
        <v>512</v>
      </c>
      <c r="C115" s="354">
        <v>10</v>
      </c>
      <c r="D115" s="354">
        <v>4</v>
      </c>
      <c r="E115" s="463">
        <v>5140100</v>
      </c>
      <c r="F115" s="456"/>
      <c r="G115" s="457">
        <f>G116</f>
        <v>0</v>
      </c>
      <c r="H115" s="458">
        <f>H116</f>
        <v>0</v>
      </c>
      <c r="I115" s="458">
        <f t="shared" ref="I115:I116" si="18">I116</f>
        <v>0</v>
      </c>
      <c r="J115" s="458">
        <f t="shared" ref="J115:K116" si="19">J116</f>
        <v>106.6</v>
      </c>
      <c r="K115" s="458">
        <f t="shared" si="19"/>
        <v>114.8</v>
      </c>
    </row>
    <row r="116" spans="1:11" x14ac:dyDescent="0.2">
      <c r="A116" s="297" t="s">
        <v>549</v>
      </c>
      <c r="B116" s="292" t="s">
        <v>512</v>
      </c>
      <c r="C116" s="293">
        <v>10</v>
      </c>
      <c r="D116" s="293">
        <v>4</v>
      </c>
      <c r="E116" s="459">
        <v>5140100</v>
      </c>
      <c r="F116" s="295">
        <v>320</v>
      </c>
      <c r="G116" s="347">
        <f>G117</f>
        <v>0</v>
      </c>
      <c r="H116" s="367">
        <f>H117</f>
        <v>0</v>
      </c>
      <c r="I116" s="367">
        <f t="shared" si="18"/>
        <v>0</v>
      </c>
      <c r="J116" s="367">
        <f t="shared" si="19"/>
        <v>106.6</v>
      </c>
      <c r="K116" s="367">
        <f t="shared" si="19"/>
        <v>114.8</v>
      </c>
    </row>
    <row r="117" spans="1:11" ht="25.5" x14ac:dyDescent="0.2">
      <c r="A117" s="297" t="s">
        <v>557</v>
      </c>
      <c r="B117" s="292" t="s">
        <v>512</v>
      </c>
      <c r="C117" s="293">
        <v>10</v>
      </c>
      <c r="D117" s="293">
        <v>4</v>
      </c>
      <c r="E117" s="459">
        <v>5140100</v>
      </c>
      <c r="F117" s="295">
        <v>321</v>
      </c>
      <c r="G117" s="347">
        <v>0</v>
      </c>
      <c r="H117" s="367"/>
      <c r="I117" s="460">
        <f t="shared" si="11"/>
        <v>0</v>
      </c>
      <c r="J117" s="461">
        <v>106.6</v>
      </c>
      <c r="K117" s="461">
        <v>114.8</v>
      </c>
    </row>
    <row r="118" spans="1:11" s="334" customFormat="1" ht="25.5" x14ac:dyDescent="0.2">
      <c r="A118" s="352" t="s">
        <v>553</v>
      </c>
      <c r="B118" s="353" t="s">
        <v>512</v>
      </c>
      <c r="C118" s="354">
        <v>10</v>
      </c>
      <c r="D118" s="354">
        <v>4</v>
      </c>
      <c r="E118" s="455">
        <v>5050502</v>
      </c>
      <c r="F118" s="456" t="s">
        <v>314</v>
      </c>
      <c r="G118" s="457">
        <f>G119</f>
        <v>1318.9</v>
      </c>
      <c r="H118" s="458">
        <f>H119</f>
        <v>151.30000000000001</v>
      </c>
      <c r="I118" s="458">
        <f>I119</f>
        <v>1470.2</v>
      </c>
      <c r="J118" s="458">
        <f>J119</f>
        <v>747.9</v>
      </c>
      <c r="K118" s="458">
        <f>K119</f>
        <v>747.9</v>
      </c>
    </row>
    <row r="119" spans="1:11" x14ac:dyDescent="0.2">
      <c r="A119" s="297" t="s">
        <v>554</v>
      </c>
      <c r="B119" s="292" t="s">
        <v>512</v>
      </c>
      <c r="C119" s="293">
        <v>10</v>
      </c>
      <c r="D119" s="293">
        <v>4</v>
      </c>
      <c r="E119" s="459">
        <v>5050502</v>
      </c>
      <c r="F119" s="295">
        <v>310</v>
      </c>
      <c r="G119" s="347">
        <f>SUM(G120)</f>
        <v>1318.9</v>
      </c>
      <c r="H119" s="367">
        <f>SUM(H120)</f>
        <v>151.30000000000001</v>
      </c>
      <c r="I119" s="367">
        <f>SUM(I120)</f>
        <v>1470.2</v>
      </c>
      <c r="J119" s="367">
        <f>SUM(J120)</f>
        <v>747.9</v>
      </c>
      <c r="K119" s="367">
        <f>SUM(K120)</f>
        <v>747.9</v>
      </c>
    </row>
    <row r="120" spans="1:11" x14ac:dyDescent="0.2">
      <c r="A120" s="297" t="s">
        <v>555</v>
      </c>
      <c r="B120" s="292" t="s">
        <v>512</v>
      </c>
      <c r="C120" s="293">
        <v>10</v>
      </c>
      <c r="D120" s="293">
        <v>4</v>
      </c>
      <c r="E120" s="459">
        <v>5050502</v>
      </c>
      <c r="F120" s="295">
        <v>313</v>
      </c>
      <c r="G120" s="347">
        <v>1318.9</v>
      </c>
      <c r="H120" s="367">
        <v>151.30000000000001</v>
      </c>
      <c r="I120" s="460">
        <f t="shared" si="11"/>
        <v>1470.2</v>
      </c>
      <c r="J120" s="461">
        <v>747.9</v>
      </c>
      <c r="K120" s="461">
        <v>747.9</v>
      </c>
    </row>
    <row r="121" spans="1:11" s="334" customFormat="1" x14ac:dyDescent="0.2">
      <c r="A121" s="352" t="s">
        <v>325</v>
      </c>
      <c r="B121" s="353" t="s">
        <v>512</v>
      </c>
      <c r="C121" s="354">
        <v>10</v>
      </c>
      <c r="D121" s="354">
        <v>6</v>
      </c>
      <c r="E121" s="455" t="s">
        <v>314</v>
      </c>
      <c r="F121" s="456" t="s">
        <v>314</v>
      </c>
      <c r="G121" s="457">
        <f>G122</f>
        <v>14226</v>
      </c>
      <c r="H121" s="458">
        <f>H122</f>
        <v>0</v>
      </c>
      <c r="I121" s="458">
        <f>I122</f>
        <v>14226</v>
      </c>
      <c r="J121" s="458">
        <f>J122</f>
        <v>14226</v>
      </c>
      <c r="K121" s="458">
        <f>K122</f>
        <v>14226</v>
      </c>
    </row>
    <row r="122" spans="1:11" s="334" customFormat="1" x14ac:dyDescent="0.2">
      <c r="A122" s="352" t="s">
        <v>559</v>
      </c>
      <c r="B122" s="353" t="s">
        <v>512</v>
      </c>
      <c r="C122" s="354">
        <v>10</v>
      </c>
      <c r="D122" s="354">
        <v>6</v>
      </c>
      <c r="E122" s="455">
        <v>20400</v>
      </c>
      <c r="F122" s="456" t="s">
        <v>314</v>
      </c>
      <c r="G122" s="457">
        <f>G123+G126</f>
        <v>14226</v>
      </c>
      <c r="H122" s="458">
        <f>H123+H126</f>
        <v>0</v>
      </c>
      <c r="I122" s="458">
        <f>I123+I126</f>
        <v>14226</v>
      </c>
      <c r="J122" s="458">
        <f>J123+J126</f>
        <v>14226</v>
      </c>
      <c r="K122" s="458">
        <f>K123+K126</f>
        <v>14226</v>
      </c>
    </row>
    <row r="123" spans="1:11" x14ac:dyDescent="0.2">
      <c r="A123" s="297" t="s">
        <v>746</v>
      </c>
      <c r="B123" s="292" t="s">
        <v>512</v>
      </c>
      <c r="C123" s="293">
        <v>10</v>
      </c>
      <c r="D123" s="293">
        <v>6</v>
      </c>
      <c r="E123" s="459">
        <v>20400</v>
      </c>
      <c r="F123" s="295">
        <v>120</v>
      </c>
      <c r="G123" s="347">
        <f>SUM(G124:G125)</f>
        <v>12490.8</v>
      </c>
      <c r="H123" s="367">
        <f>SUM(H124:H125)</f>
        <v>0</v>
      </c>
      <c r="I123" s="367">
        <f>SUM(I124:I125)</f>
        <v>12490.8</v>
      </c>
      <c r="J123" s="367">
        <f>SUM(J124:J125)</f>
        <v>12678.8</v>
      </c>
      <c r="K123" s="367">
        <f>SUM(K124:K125)</f>
        <v>12678.8</v>
      </c>
    </row>
    <row r="124" spans="1:11" x14ac:dyDescent="0.2">
      <c r="A124" s="297" t="s">
        <v>505</v>
      </c>
      <c r="B124" s="292" t="s">
        <v>512</v>
      </c>
      <c r="C124" s="293">
        <v>10</v>
      </c>
      <c r="D124" s="293">
        <v>6</v>
      </c>
      <c r="E124" s="459">
        <v>20400</v>
      </c>
      <c r="F124" s="295">
        <v>121</v>
      </c>
      <c r="G124" s="347">
        <v>12284.3</v>
      </c>
      <c r="H124" s="367"/>
      <c r="I124" s="460">
        <f t="shared" si="11"/>
        <v>12284.3</v>
      </c>
      <c r="J124" s="461">
        <v>12466.3</v>
      </c>
      <c r="K124" s="461">
        <v>12466.3</v>
      </c>
    </row>
    <row r="125" spans="1:11" x14ac:dyDescent="0.2">
      <c r="A125" s="297" t="s">
        <v>506</v>
      </c>
      <c r="B125" s="292" t="s">
        <v>512</v>
      </c>
      <c r="C125" s="293">
        <v>10</v>
      </c>
      <c r="D125" s="293">
        <v>6</v>
      </c>
      <c r="E125" s="459">
        <v>20400</v>
      </c>
      <c r="F125" s="295">
        <v>122</v>
      </c>
      <c r="G125" s="347">
        <v>206.5</v>
      </c>
      <c r="H125" s="367"/>
      <c r="I125" s="460">
        <f t="shared" si="11"/>
        <v>206.5</v>
      </c>
      <c r="J125" s="461">
        <v>212.5</v>
      </c>
      <c r="K125" s="461">
        <v>212.5</v>
      </c>
    </row>
    <row r="126" spans="1:11" x14ac:dyDescent="0.2">
      <c r="A126" s="297" t="s">
        <v>508</v>
      </c>
      <c r="B126" s="292" t="s">
        <v>512</v>
      </c>
      <c r="C126" s="293">
        <v>10</v>
      </c>
      <c r="D126" s="293">
        <v>6</v>
      </c>
      <c r="E126" s="459">
        <v>20400</v>
      </c>
      <c r="F126" s="295">
        <v>240</v>
      </c>
      <c r="G126" s="347">
        <f>SUM(G127:G128)</f>
        <v>1735.1999999999998</v>
      </c>
      <c r="H126" s="367">
        <f>SUM(H127:H128)</f>
        <v>0</v>
      </c>
      <c r="I126" s="367">
        <f>SUM(I127:I128)</f>
        <v>1735.1999999999998</v>
      </c>
      <c r="J126" s="367">
        <f>SUM(J127:J128)</f>
        <v>1547.2</v>
      </c>
      <c r="K126" s="367">
        <f>SUM(K127:K128)</f>
        <v>1547.2</v>
      </c>
    </row>
    <row r="127" spans="1:11" x14ac:dyDescent="0.2">
      <c r="A127" s="297" t="s">
        <v>788</v>
      </c>
      <c r="B127" s="292" t="s">
        <v>512</v>
      </c>
      <c r="C127" s="293">
        <v>10</v>
      </c>
      <c r="D127" s="293">
        <v>6</v>
      </c>
      <c r="E127" s="459">
        <v>20400</v>
      </c>
      <c r="F127" s="295">
        <v>242</v>
      </c>
      <c r="G127" s="347">
        <v>332.9</v>
      </c>
      <c r="H127" s="367"/>
      <c r="I127" s="460">
        <f t="shared" si="11"/>
        <v>332.9</v>
      </c>
      <c r="J127" s="461">
        <v>60</v>
      </c>
      <c r="K127" s="461">
        <v>60</v>
      </c>
    </row>
    <row r="128" spans="1:11" s="346" customFormat="1" x14ac:dyDescent="0.2">
      <c r="A128" s="297" t="s">
        <v>519</v>
      </c>
      <c r="B128" s="292" t="s">
        <v>512</v>
      </c>
      <c r="C128" s="293">
        <v>10</v>
      </c>
      <c r="D128" s="293">
        <v>6</v>
      </c>
      <c r="E128" s="459">
        <v>20400</v>
      </c>
      <c r="F128" s="295">
        <v>244</v>
      </c>
      <c r="G128" s="347">
        <v>1402.3</v>
      </c>
      <c r="H128" s="367"/>
      <c r="I128" s="460">
        <f t="shared" si="11"/>
        <v>1402.3</v>
      </c>
      <c r="J128" s="461">
        <v>1487.2</v>
      </c>
      <c r="K128" s="461">
        <v>1487.2</v>
      </c>
    </row>
    <row r="129" spans="1:11" ht="13.5" x14ac:dyDescent="0.25">
      <c r="A129" s="340" t="s">
        <v>562</v>
      </c>
      <c r="B129" s="341" t="s">
        <v>563</v>
      </c>
      <c r="C129" s="342" t="s">
        <v>314</v>
      </c>
      <c r="D129" s="342" t="s">
        <v>314</v>
      </c>
      <c r="E129" s="467" t="s">
        <v>314</v>
      </c>
      <c r="F129" s="344" t="s">
        <v>314</v>
      </c>
      <c r="G129" s="345">
        <f>SUM(G134+G130)</f>
        <v>25986.399999999998</v>
      </c>
      <c r="H129" s="454">
        <f>SUM(H134+H130)</f>
        <v>0</v>
      </c>
      <c r="I129" s="454">
        <f>SUM(I134+I130)</f>
        <v>25986.399999999998</v>
      </c>
      <c r="J129" s="454">
        <f>SUM(J134)</f>
        <v>4776.1000000000004</v>
      </c>
      <c r="K129" s="454">
        <f>SUM(K134)</f>
        <v>4776.1000000000004</v>
      </c>
    </row>
    <row r="130" spans="1:11" ht="13.5" x14ac:dyDescent="0.25">
      <c r="A130" s="363" t="s">
        <v>318</v>
      </c>
      <c r="B130" s="353" t="s">
        <v>563</v>
      </c>
      <c r="C130" s="342">
        <v>5</v>
      </c>
      <c r="D130" s="342"/>
      <c r="E130" s="467"/>
      <c r="F130" s="344"/>
      <c r="G130" s="345">
        <f>G131</f>
        <v>3.3</v>
      </c>
      <c r="H130" s="454">
        <f t="shared" ref="G130:I132" si="20">H131</f>
        <v>0</v>
      </c>
      <c r="I130" s="454">
        <f t="shared" si="20"/>
        <v>3.3</v>
      </c>
      <c r="J130" s="454"/>
      <c r="K130" s="454"/>
    </row>
    <row r="131" spans="1:11" ht="13.5" x14ac:dyDescent="0.25">
      <c r="A131" s="208" t="s">
        <v>833</v>
      </c>
      <c r="B131" s="353" t="s">
        <v>563</v>
      </c>
      <c r="C131" s="354">
        <v>5</v>
      </c>
      <c r="D131" s="354">
        <v>5</v>
      </c>
      <c r="E131" s="467"/>
      <c r="F131" s="344"/>
      <c r="G131" s="458">
        <f t="shared" si="20"/>
        <v>3.3</v>
      </c>
      <c r="H131" s="458">
        <f t="shared" si="20"/>
        <v>0</v>
      </c>
      <c r="I131" s="458">
        <f t="shared" si="20"/>
        <v>3.3</v>
      </c>
      <c r="J131" s="458">
        <f t="shared" ref="J131:K131" si="21">J132</f>
        <v>0</v>
      </c>
      <c r="K131" s="458">
        <f t="shared" si="21"/>
        <v>0</v>
      </c>
    </row>
    <row r="132" spans="1:11" ht="25.5" x14ac:dyDescent="0.2">
      <c r="A132" s="309" t="s">
        <v>834</v>
      </c>
      <c r="B132" s="292" t="s">
        <v>563</v>
      </c>
      <c r="C132" s="293">
        <v>5</v>
      </c>
      <c r="D132" s="293">
        <v>5</v>
      </c>
      <c r="E132" s="459">
        <v>5222708</v>
      </c>
      <c r="F132" s="295"/>
      <c r="G132" s="367">
        <f t="shared" si="20"/>
        <v>3.3</v>
      </c>
      <c r="H132" s="367">
        <f t="shared" si="20"/>
        <v>0</v>
      </c>
      <c r="I132" s="367">
        <f t="shared" si="20"/>
        <v>3.3</v>
      </c>
      <c r="J132" s="367"/>
      <c r="K132" s="367"/>
    </row>
    <row r="133" spans="1:11" x14ac:dyDescent="0.2">
      <c r="A133" s="297" t="s">
        <v>519</v>
      </c>
      <c r="B133" s="292" t="s">
        <v>563</v>
      </c>
      <c r="C133" s="293">
        <v>5</v>
      </c>
      <c r="D133" s="293">
        <v>5</v>
      </c>
      <c r="E133" s="459">
        <v>5222708</v>
      </c>
      <c r="F133" s="295">
        <v>244</v>
      </c>
      <c r="G133" s="347">
        <v>3.3</v>
      </c>
      <c r="H133" s="367"/>
      <c r="I133" s="460">
        <f t="shared" si="11"/>
        <v>3.3</v>
      </c>
      <c r="J133" s="367"/>
      <c r="K133" s="367"/>
    </row>
    <row r="134" spans="1:11" s="334" customFormat="1" x14ac:dyDescent="0.2">
      <c r="A134" s="352" t="s">
        <v>323</v>
      </c>
      <c r="B134" s="353" t="s">
        <v>563</v>
      </c>
      <c r="C134" s="354">
        <v>10</v>
      </c>
      <c r="D134" s="354" t="s">
        <v>314</v>
      </c>
      <c r="E134" s="455" t="s">
        <v>314</v>
      </c>
      <c r="F134" s="456" t="s">
        <v>314</v>
      </c>
      <c r="G134" s="457">
        <f>SUM(G135+G142)</f>
        <v>25983.1</v>
      </c>
      <c r="H134" s="458">
        <f>SUM(H135+H142)</f>
        <v>0</v>
      </c>
      <c r="I134" s="458">
        <f>SUM(I135+I142)</f>
        <v>25983.1</v>
      </c>
      <c r="J134" s="458">
        <f>SUM(J135+J142)</f>
        <v>4776.1000000000004</v>
      </c>
      <c r="K134" s="458">
        <f>SUM(K135+K142)</f>
        <v>4776.1000000000004</v>
      </c>
    </row>
    <row r="135" spans="1:11" s="334" customFormat="1" x14ac:dyDescent="0.2">
      <c r="A135" s="352" t="s">
        <v>257</v>
      </c>
      <c r="B135" s="353" t="s">
        <v>563</v>
      </c>
      <c r="C135" s="354">
        <v>10</v>
      </c>
      <c r="D135" s="354">
        <v>3</v>
      </c>
      <c r="E135" s="455" t="s">
        <v>314</v>
      </c>
      <c r="F135" s="456" t="s">
        <v>314</v>
      </c>
      <c r="G135" s="457">
        <f>G136+G139</f>
        <v>6247.1</v>
      </c>
      <c r="H135" s="458">
        <f>H136+H139</f>
        <v>0</v>
      </c>
      <c r="I135" s="458">
        <f>I136+I139</f>
        <v>6247.1</v>
      </c>
      <c r="J135" s="458">
        <f>J136+J139</f>
        <v>657</v>
      </c>
      <c r="K135" s="458">
        <f>K136+K139</f>
        <v>657</v>
      </c>
    </row>
    <row r="136" spans="1:11" s="334" customFormat="1" ht="51" x14ac:dyDescent="0.2">
      <c r="A136" s="352" t="s">
        <v>564</v>
      </c>
      <c r="B136" s="353" t="s">
        <v>563</v>
      </c>
      <c r="C136" s="354">
        <v>10</v>
      </c>
      <c r="D136" s="354">
        <v>3</v>
      </c>
      <c r="E136" s="455">
        <v>5053401</v>
      </c>
      <c r="F136" s="456" t="s">
        <v>314</v>
      </c>
      <c r="G136" s="457">
        <f>G137</f>
        <v>803</v>
      </c>
      <c r="H136" s="458">
        <f>H137</f>
        <v>0</v>
      </c>
      <c r="I136" s="458">
        <f t="shared" ref="I136:I137" si="22">I137</f>
        <v>803</v>
      </c>
      <c r="J136" s="458">
        <f t="shared" ref="J136:K137" si="23">J137</f>
        <v>0</v>
      </c>
      <c r="K136" s="458">
        <f t="shared" si="23"/>
        <v>0</v>
      </c>
    </row>
    <row r="137" spans="1:11" x14ac:dyDescent="0.2">
      <c r="A137" s="297" t="s">
        <v>549</v>
      </c>
      <c r="B137" s="292" t="s">
        <v>563</v>
      </c>
      <c r="C137" s="293">
        <v>10</v>
      </c>
      <c r="D137" s="293">
        <v>3</v>
      </c>
      <c r="E137" s="459">
        <v>5053401</v>
      </c>
      <c r="F137" s="295">
        <v>320</v>
      </c>
      <c r="G137" s="347">
        <f>G138</f>
        <v>803</v>
      </c>
      <c r="H137" s="367">
        <f>H138</f>
        <v>0</v>
      </c>
      <c r="I137" s="367">
        <f t="shared" si="22"/>
        <v>803</v>
      </c>
      <c r="J137" s="367">
        <f t="shared" si="23"/>
        <v>0</v>
      </c>
      <c r="K137" s="367">
        <f t="shared" si="23"/>
        <v>0</v>
      </c>
    </row>
    <row r="138" spans="1:11" x14ac:dyDescent="0.2">
      <c r="A138" s="297" t="s">
        <v>565</v>
      </c>
      <c r="B138" s="292" t="s">
        <v>563</v>
      </c>
      <c r="C138" s="293">
        <v>10</v>
      </c>
      <c r="D138" s="293">
        <v>3</v>
      </c>
      <c r="E138" s="459">
        <v>5053401</v>
      </c>
      <c r="F138" s="295">
        <v>322</v>
      </c>
      <c r="G138" s="347">
        <v>803</v>
      </c>
      <c r="H138" s="367"/>
      <c r="I138" s="460">
        <f t="shared" si="11"/>
        <v>803</v>
      </c>
      <c r="J138" s="461"/>
      <c r="K138" s="461"/>
    </row>
    <row r="139" spans="1:11" s="334" customFormat="1" ht="38.25" x14ac:dyDescent="0.2">
      <c r="A139" s="352" t="s">
        <v>566</v>
      </c>
      <c r="B139" s="353" t="s">
        <v>563</v>
      </c>
      <c r="C139" s="354">
        <v>10</v>
      </c>
      <c r="D139" s="354">
        <v>3</v>
      </c>
      <c r="E139" s="455">
        <v>5053402</v>
      </c>
      <c r="F139" s="456" t="s">
        <v>314</v>
      </c>
      <c r="G139" s="457">
        <f t="shared" ref="G139:I140" si="24">SUM(G140)</f>
        <v>5444.1</v>
      </c>
      <c r="H139" s="458">
        <f t="shared" si="24"/>
        <v>0</v>
      </c>
      <c r="I139" s="458">
        <f t="shared" si="24"/>
        <v>5444.1</v>
      </c>
      <c r="J139" s="458">
        <f t="shared" ref="J139:K140" si="25">SUM(J140)</f>
        <v>657</v>
      </c>
      <c r="K139" s="458">
        <f t="shared" si="25"/>
        <v>657</v>
      </c>
    </row>
    <row r="140" spans="1:11" x14ac:dyDescent="0.2">
      <c r="A140" s="297" t="s">
        <v>549</v>
      </c>
      <c r="B140" s="292" t="s">
        <v>563</v>
      </c>
      <c r="C140" s="293">
        <v>10</v>
      </c>
      <c r="D140" s="293">
        <v>3</v>
      </c>
      <c r="E140" s="459">
        <v>5053402</v>
      </c>
      <c r="F140" s="295">
        <v>320</v>
      </c>
      <c r="G140" s="347">
        <f t="shared" si="24"/>
        <v>5444.1</v>
      </c>
      <c r="H140" s="367">
        <f t="shared" si="24"/>
        <v>0</v>
      </c>
      <c r="I140" s="367">
        <f t="shared" si="24"/>
        <v>5444.1</v>
      </c>
      <c r="J140" s="367">
        <f t="shared" si="25"/>
        <v>657</v>
      </c>
      <c r="K140" s="367">
        <f t="shared" si="25"/>
        <v>657</v>
      </c>
    </row>
    <row r="141" spans="1:11" x14ac:dyDescent="0.2">
      <c r="A141" s="297" t="s">
        <v>565</v>
      </c>
      <c r="B141" s="292" t="s">
        <v>563</v>
      </c>
      <c r="C141" s="293">
        <v>10</v>
      </c>
      <c r="D141" s="293">
        <v>3</v>
      </c>
      <c r="E141" s="459">
        <v>5053402</v>
      </c>
      <c r="F141" s="295">
        <v>322</v>
      </c>
      <c r="G141" s="347">
        <v>5444.1</v>
      </c>
      <c r="H141" s="367"/>
      <c r="I141" s="460">
        <f t="shared" si="11"/>
        <v>5444.1</v>
      </c>
      <c r="J141" s="461">
        <v>657</v>
      </c>
      <c r="K141" s="461">
        <v>657</v>
      </c>
    </row>
    <row r="142" spans="1:11" s="334" customFormat="1" x14ac:dyDescent="0.2">
      <c r="A142" s="352" t="s">
        <v>324</v>
      </c>
      <c r="B142" s="353" t="s">
        <v>563</v>
      </c>
      <c r="C142" s="354">
        <v>10</v>
      </c>
      <c r="D142" s="354">
        <v>4</v>
      </c>
      <c r="E142" s="455" t="s">
        <v>314</v>
      </c>
      <c r="F142" s="456" t="s">
        <v>314</v>
      </c>
      <c r="G142" s="457">
        <f t="shared" ref="G142:I144" si="26">G143</f>
        <v>19736</v>
      </c>
      <c r="H142" s="458">
        <f t="shared" si="26"/>
        <v>0</v>
      </c>
      <c r="I142" s="458">
        <f t="shared" si="26"/>
        <v>19736</v>
      </c>
      <c r="J142" s="458">
        <f t="shared" ref="J142:K144" si="27">J143</f>
        <v>4119.1000000000004</v>
      </c>
      <c r="K142" s="458">
        <f t="shared" si="27"/>
        <v>4119.1000000000004</v>
      </c>
    </row>
    <row r="143" spans="1:11" s="334" customFormat="1" ht="38.25" x14ac:dyDescent="0.2">
      <c r="A143" s="352" t="s">
        <v>567</v>
      </c>
      <c r="B143" s="353" t="s">
        <v>563</v>
      </c>
      <c r="C143" s="354">
        <v>10</v>
      </c>
      <c r="D143" s="354">
        <v>4</v>
      </c>
      <c r="E143" s="455">
        <v>5053600</v>
      </c>
      <c r="F143" s="456" t="s">
        <v>314</v>
      </c>
      <c r="G143" s="457">
        <f t="shared" si="26"/>
        <v>19736</v>
      </c>
      <c r="H143" s="458">
        <f t="shared" si="26"/>
        <v>0</v>
      </c>
      <c r="I143" s="458">
        <f t="shared" si="26"/>
        <v>19736</v>
      </c>
      <c r="J143" s="458">
        <f t="shared" si="27"/>
        <v>4119.1000000000004</v>
      </c>
      <c r="K143" s="458">
        <f t="shared" si="27"/>
        <v>4119.1000000000004</v>
      </c>
    </row>
    <row r="144" spans="1:11" x14ac:dyDescent="0.2">
      <c r="A144" s="297" t="s">
        <v>549</v>
      </c>
      <c r="B144" s="292" t="s">
        <v>563</v>
      </c>
      <c r="C144" s="293">
        <v>10</v>
      </c>
      <c r="D144" s="293">
        <v>4</v>
      </c>
      <c r="E144" s="459">
        <v>5053600</v>
      </c>
      <c r="F144" s="295">
        <v>320</v>
      </c>
      <c r="G144" s="347">
        <f t="shared" si="26"/>
        <v>19736</v>
      </c>
      <c r="H144" s="367">
        <f t="shared" si="26"/>
        <v>0</v>
      </c>
      <c r="I144" s="367">
        <f t="shared" si="26"/>
        <v>19736</v>
      </c>
      <c r="J144" s="367">
        <f t="shared" si="27"/>
        <v>4119.1000000000004</v>
      </c>
      <c r="K144" s="367">
        <f t="shared" si="27"/>
        <v>4119.1000000000004</v>
      </c>
    </row>
    <row r="145" spans="1:11" s="346" customFormat="1" x14ac:dyDescent="0.2">
      <c r="A145" s="297" t="s">
        <v>568</v>
      </c>
      <c r="B145" s="292" t="s">
        <v>563</v>
      </c>
      <c r="C145" s="293">
        <v>10</v>
      </c>
      <c r="D145" s="293">
        <v>4</v>
      </c>
      <c r="E145" s="459">
        <v>5053600</v>
      </c>
      <c r="F145" s="295">
        <v>323</v>
      </c>
      <c r="G145" s="347">
        <v>19736</v>
      </c>
      <c r="H145" s="367"/>
      <c r="I145" s="460">
        <f t="shared" si="11"/>
        <v>19736</v>
      </c>
      <c r="J145" s="461">
        <v>4119.1000000000004</v>
      </c>
      <c r="K145" s="461">
        <v>4119.1000000000004</v>
      </c>
    </row>
    <row r="146" spans="1:11" ht="13.5" x14ac:dyDescent="0.25">
      <c r="A146" s="340" t="s">
        <v>569</v>
      </c>
      <c r="B146" s="341" t="s">
        <v>570</v>
      </c>
      <c r="C146" s="342"/>
      <c r="D146" s="342"/>
      <c r="E146" s="467"/>
      <c r="F146" s="344"/>
      <c r="G146" s="345">
        <f>SUM(G147+G203)</f>
        <v>741878</v>
      </c>
      <c r="H146" s="454">
        <f>SUM(H147+H203)</f>
        <v>0</v>
      </c>
      <c r="I146" s="454">
        <f>SUM(I147+I203)</f>
        <v>741878</v>
      </c>
      <c r="J146" s="454">
        <f>SUM(J147+J203)</f>
        <v>761459.1</v>
      </c>
      <c r="K146" s="454">
        <f>SUM(K147+K203)</f>
        <v>800213</v>
      </c>
    </row>
    <row r="147" spans="1:11" s="334" customFormat="1" x14ac:dyDescent="0.2">
      <c r="A147" s="352" t="s">
        <v>571</v>
      </c>
      <c r="B147" s="353" t="s">
        <v>570</v>
      </c>
      <c r="C147" s="354">
        <v>7</v>
      </c>
      <c r="D147" s="354"/>
      <c r="E147" s="455"/>
      <c r="F147" s="456"/>
      <c r="G147" s="457">
        <f>G148+G161+G193+G197</f>
        <v>727640</v>
      </c>
      <c r="H147" s="458">
        <f>H148+H161+H193+H197</f>
        <v>0</v>
      </c>
      <c r="I147" s="458">
        <f>I148+I161+I193+I197</f>
        <v>727640</v>
      </c>
      <c r="J147" s="458">
        <f>J148+J161+J193+J197</f>
        <v>746394.1</v>
      </c>
      <c r="K147" s="458">
        <f>K148+K161+K193+K197</f>
        <v>785148</v>
      </c>
    </row>
    <row r="148" spans="1:11" s="334" customFormat="1" x14ac:dyDescent="0.2">
      <c r="A148" s="352" t="s">
        <v>682</v>
      </c>
      <c r="B148" s="353" t="s">
        <v>570</v>
      </c>
      <c r="C148" s="354">
        <v>7</v>
      </c>
      <c r="D148" s="354">
        <v>1</v>
      </c>
      <c r="E148" s="455"/>
      <c r="F148" s="456"/>
      <c r="G148" s="457">
        <f>G149+G154</f>
        <v>4701.1000000000004</v>
      </c>
      <c r="H148" s="458">
        <f>H149+H154</f>
        <v>0</v>
      </c>
      <c r="I148" s="458">
        <f>I149+I154</f>
        <v>4701.1000000000004</v>
      </c>
      <c r="J148" s="458">
        <f>J149+J154</f>
        <v>4167</v>
      </c>
      <c r="K148" s="458">
        <f>K149+K154</f>
        <v>4328</v>
      </c>
    </row>
    <row r="149" spans="1:11" s="334" customFormat="1" ht="25.5" x14ac:dyDescent="0.2">
      <c r="A149" s="352" t="s">
        <v>683</v>
      </c>
      <c r="B149" s="353" t="s">
        <v>570</v>
      </c>
      <c r="C149" s="354">
        <v>7</v>
      </c>
      <c r="D149" s="354">
        <v>1</v>
      </c>
      <c r="E149" s="455">
        <v>4209900</v>
      </c>
      <c r="F149" s="456" t="s">
        <v>314</v>
      </c>
      <c r="G149" s="457">
        <f>G150+G152</f>
        <v>3414</v>
      </c>
      <c r="H149" s="458">
        <f>H150+H152</f>
        <v>0</v>
      </c>
      <c r="I149" s="458">
        <f>I150+I152</f>
        <v>3414</v>
      </c>
      <c r="J149" s="458">
        <f>J150+J152</f>
        <v>2694</v>
      </c>
      <c r="K149" s="458">
        <f>K150+K152</f>
        <v>2855</v>
      </c>
    </row>
    <row r="150" spans="1:11" x14ac:dyDescent="0.2">
      <c r="A150" s="297" t="s">
        <v>552</v>
      </c>
      <c r="B150" s="292" t="s">
        <v>570</v>
      </c>
      <c r="C150" s="293">
        <v>7</v>
      </c>
      <c r="D150" s="293">
        <v>1</v>
      </c>
      <c r="E150" s="459">
        <v>4209900</v>
      </c>
      <c r="F150" s="295">
        <v>610</v>
      </c>
      <c r="G150" s="347">
        <f>G151</f>
        <v>3161.1</v>
      </c>
      <c r="H150" s="367">
        <f>H151</f>
        <v>0</v>
      </c>
      <c r="I150" s="367">
        <f>I151</f>
        <v>3161.1</v>
      </c>
      <c r="J150" s="367">
        <f>J151</f>
        <v>2694</v>
      </c>
      <c r="K150" s="367">
        <f>K151</f>
        <v>2855</v>
      </c>
    </row>
    <row r="151" spans="1:11" x14ac:dyDescent="0.2">
      <c r="A151" s="297" t="s">
        <v>522</v>
      </c>
      <c r="B151" s="292" t="s">
        <v>570</v>
      </c>
      <c r="C151" s="293">
        <v>7</v>
      </c>
      <c r="D151" s="293">
        <v>1</v>
      </c>
      <c r="E151" s="459">
        <v>4209900</v>
      </c>
      <c r="F151" s="295">
        <v>612</v>
      </c>
      <c r="G151" s="347">
        <v>3161.1</v>
      </c>
      <c r="H151" s="605"/>
      <c r="I151" s="460">
        <f t="shared" ref="I151:I207" si="28">G151+H151</f>
        <v>3161.1</v>
      </c>
      <c r="J151" s="461">
        <v>2694</v>
      </c>
      <c r="K151" s="461">
        <v>2855</v>
      </c>
    </row>
    <row r="152" spans="1:11" x14ac:dyDescent="0.2">
      <c r="A152" s="307" t="s">
        <v>536</v>
      </c>
      <c r="B152" s="292" t="s">
        <v>570</v>
      </c>
      <c r="C152" s="293">
        <v>7</v>
      </c>
      <c r="D152" s="293">
        <v>1</v>
      </c>
      <c r="E152" s="459">
        <v>4209900</v>
      </c>
      <c r="F152" s="295">
        <v>620</v>
      </c>
      <c r="G152" s="347">
        <f>G153</f>
        <v>252.9</v>
      </c>
      <c r="H152" s="367">
        <f>H153</f>
        <v>0</v>
      </c>
      <c r="I152" s="367">
        <f>I153</f>
        <v>252.9</v>
      </c>
      <c r="J152" s="367">
        <f>J153</f>
        <v>0</v>
      </c>
      <c r="K152" s="367">
        <f>K153</f>
        <v>0</v>
      </c>
    </row>
    <row r="153" spans="1:11" x14ac:dyDescent="0.2">
      <c r="A153" s="307" t="s">
        <v>704</v>
      </c>
      <c r="B153" s="292" t="s">
        <v>570</v>
      </c>
      <c r="C153" s="293">
        <v>7</v>
      </c>
      <c r="D153" s="293">
        <v>1</v>
      </c>
      <c r="E153" s="459">
        <v>4209900</v>
      </c>
      <c r="F153" s="295">
        <v>622</v>
      </c>
      <c r="G153" s="347">
        <v>252.9</v>
      </c>
      <c r="H153" s="367"/>
      <c r="I153" s="460">
        <f t="shared" si="28"/>
        <v>252.9</v>
      </c>
      <c r="J153" s="461"/>
      <c r="K153" s="461"/>
    </row>
    <row r="154" spans="1:11" s="334" customFormat="1" ht="51" x14ac:dyDescent="0.2">
      <c r="A154" s="352" t="s">
        <v>576</v>
      </c>
      <c r="B154" s="353" t="s">
        <v>570</v>
      </c>
      <c r="C154" s="354">
        <v>7</v>
      </c>
      <c r="D154" s="354">
        <v>1</v>
      </c>
      <c r="E154" s="455">
        <v>4209900</v>
      </c>
      <c r="F154" s="456" t="s">
        <v>314</v>
      </c>
      <c r="G154" s="457">
        <f>G155+G157+G159</f>
        <v>1287.0999999999999</v>
      </c>
      <c r="H154" s="458">
        <f>H155+H157+H159</f>
        <v>0</v>
      </c>
      <c r="I154" s="458">
        <f>I155+I157+I159</f>
        <v>1287.0999999999999</v>
      </c>
      <c r="J154" s="458">
        <f>J155+J157+J159</f>
        <v>1473</v>
      </c>
      <c r="K154" s="458">
        <f>K155+K157+K159</f>
        <v>1473</v>
      </c>
    </row>
    <row r="155" spans="1:11" x14ac:dyDescent="0.2">
      <c r="A155" s="297" t="s">
        <v>521</v>
      </c>
      <c r="B155" s="292" t="s">
        <v>570</v>
      </c>
      <c r="C155" s="293">
        <v>7</v>
      </c>
      <c r="D155" s="293">
        <v>1</v>
      </c>
      <c r="E155" s="459">
        <v>4209900</v>
      </c>
      <c r="F155" s="295">
        <v>610</v>
      </c>
      <c r="G155" s="347">
        <f>G156</f>
        <v>1176</v>
      </c>
      <c r="H155" s="367">
        <f>H156</f>
        <v>0</v>
      </c>
      <c r="I155" s="367">
        <f>I156</f>
        <v>1176</v>
      </c>
      <c r="J155" s="367">
        <f>J156</f>
        <v>1473</v>
      </c>
      <c r="K155" s="367">
        <f>K156</f>
        <v>1473</v>
      </c>
    </row>
    <row r="156" spans="1:11" x14ac:dyDescent="0.2">
      <c r="A156" s="297" t="s">
        <v>522</v>
      </c>
      <c r="B156" s="292" t="s">
        <v>570</v>
      </c>
      <c r="C156" s="293">
        <v>7</v>
      </c>
      <c r="D156" s="293">
        <v>1</v>
      </c>
      <c r="E156" s="459">
        <v>4209900</v>
      </c>
      <c r="F156" s="295">
        <v>612</v>
      </c>
      <c r="G156" s="347">
        <v>1176</v>
      </c>
      <c r="H156" s="367"/>
      <c r="I156" s="460">
        <f t="shared" si="28"/>
        <v>1176</v>
      </c>
      <c r="J156" s="461">
        <v>1473</v>
      </c>
      <c r="K156" s="461">
        <v>1473</v>
      </c>
    </row>
    <row r="157" spans="1:11" x14ac:dyDescent="0.2">
      <c r="A157" s="307" t="s">
        <v>536</v>
      </c>
      <c r="B157" s="292" t="s">
        <v>570</v>
      </c>
      <c r="C157" s="293">
        <v>7</v>
      </c>
      <c r="D157" s="293">
        <v>1</v>
      </c>
      <c r="E157" s="459">
        <v>4209900</v>
      </c>
      <c r="F157" s="295">
        <v>620</v>
      </c>
      <c r="G157" s="347">
        <f>G158</f>
        <v>111.1</v>
      </c>
      <c r="H157" s="367">
        <f>H158</f>
        <v>0</v>
      </c>
      <c r="I157" s="367">
        <f>I158</f>
        <v>111.1</v>
      </c>
      <c r="J157" s="367">
        <f>J158</f>
        <v>0</v>
      </c>
      <c r="K157" s="367">
        <f>K158</f>
        <v>0</v>
      </c>
    </row>
    <row r="158" spans="1:11" x14ac:dyDescent="0.2">
      <c r="A158" s="307" t="s">
        <v>538</v>
      </c>
      <c r="B158" s="292" t="s">
        <v>570</v>
      </c>
      <c r="C158" s="293">
        <v>7</v>
      </c>
      <c r="D158" s="293">
        <v>1</v>
      </c>
      <c r="E158" s="459">
        <v>4209900</v>
      </c>
      <c r="F158" s="295">
        <v>622</v>
      </c>
      <c r="G158" s="347">
        <v>111.1</v>
      </c>
      <c r="H158" s="367"/>
      <c r="I158" s="460">
        <f t="shared" si="28"/>
        <v>111.1</v>
      </c>
      <c r="J158" s="461"/>
      <c r="K158" s="461"/>
    </row>
    <row r="159" spans="1:11" hidden="1" x14ac:dyDescent="0.2">
      <c r="A159" s="297" t="s">
        <v>518</v>
      </c>
      <c r="B159" s="292" t="s">
        <v>570</v>
      </c>
      <c r="C159" s="293">
        <v>7</v>
      </c>
      <c r="D159" s="293">
        <v>1</v>
      </c>
      <c r="E159" s="459">
        <v>4209900</v>
      </c>
      <c r="F159" s="295">
        <v>240</v>
      </c>
      <c r="G159" s="347">
        <f>G160</f>
        <v>0</v>
      </c>
      <c r="H159" s="367">
        <f>H160</f>
        <v>0</v>
      </c>
      <c r="I159" s="367">
        <f>I160</f>
        <v>0</v>
      </c>
      <c r="J159" s="367">
        <f>J160</f>
        <v>0</v>
      </c>
      <c r="K159" s="367">
        <f>K160</f>
        <v>0</v>
      </c>
    </row>
    <row r="160" spans="1:11" hidden="1" x14ac:dyDescent="0.2">
      <c r="A160" s="297" t="s">
        <v>519</v>
      </c>
      <c r="B160" s="292" t="s">
        <v>570</v>
      </c>
      <c r="C160" s="293">
        <v>7</v>
      </c>
      <c r="D160" s="293">
        <v>1</v>
      </c>
      <c r="E160" s="459">
        <v>4209900</v>
      </c>
      <c r="F160" s="295">
        <v>244</v>
      </c>
      <c r="G160" s="347">
        <v>0</v>
      </c>
      <c r="H160" s="367"/>
      <c r="I160" s="460">
        <f t="shared" si="28"/>
        <v>0</v>
      </c>
      <c r="J160" s="461"/>
      <c r="K160" s="461"/>
    </row>
    <row r="161" spans="1:11" s="334" customFormat="1" x14ac:dyDescent="0.2">
      <c r="A161" s="352" t="s">
        <v>227</v>
      </c>
      <c r="B161" s="353" t="s">
        <v>570</v>
      </c>
      <c r="C161" s="354">
        <v>7</v>
      </c>
      <c r="D161" s="354">
        <v>2</v>
      </c>
      <c r="E161" s="455"/>
      <c r="F161" s="456"/>
      <c r="G161" s="457">
        <f>G165+G176+G182+G185+G162</f>
        <v>654941.69999999995</v>
      </c>
      <c r="H161" s="458">
        <f>H165+H176+H182+H185+H162</f>
        <v>0</v>
      </c>
      <c r="I161" s="457">
        <f>I165+I176+I182+I185+I162</f>
        <v>654941.69999999995</v>
      </c>
      <c r="J161" s="458">
        <f>J165+J176+J182+J185+J162</f>
        <v>673399</v>
      </c>
      <c r="K161" s="458">
        <f>K165+K176+K182+K185+K162</f>
        <v>718494</v>
      </c>
    </row>
    <row r="162" spans="1:11" s="334" customFormat="1" ht="51" x14ac:dyDescent="0.2">
      <c r="A162" s="352" t="s">
        <v>576</v>
      </c>
      <c r="B162" s="353" t="s">
        <v>570</v>
      </c>
      <c r="C162" s="354">
        <v>7</v>
      </c>
      <c r="D162" s="354">
        <v>2</v>
      </c>
      <c r="E162" s="455">
        <v>4219900</v>
      </c>
      <c r="F162" s="456"/>
      <c r="G162" s="457">
        <f>G163</f>
        <v>127.2</v>
      </c>
      <c r="H162" s="458">
        <f>H163</f>
        <v>0</v>
      </c>
      <c r="I162" s="458">
        <f t="shared" ref="I162:I163" si="29">I163</f>
        <v>127.2</v>
      </c>
      <c r="J162" s="458">
        <f t="shared" ref="J162:K163" si="30">J163</f>
        <v>0</v>
      </c>
      <c r="K162" s="458">
        <f t="shared" si="30"/>
        <v>0</v>
      </c>
    </row>
    <row r="163" spans="1:11" s="334" customFormat="1" x14ac:dyDescent="0.2">
      <c r="A163" s="297" t="s">
        <v>521</v>
      </c>
      <c r="B163" s="292" t="s">
        <v>570</v>
      </c>
      <c r="C163" s="293">
        <v>7</v>
      </c>
      <c r="D163" s="293">
        <v>2</v>
      </c>
      <c r="E163" s="459">
        <v>4219901</v>
      </c>
      <c r="F163" s="295">
        <v>610</v>
      </c>
      <c r="G163" s="347">
        <f>G164</f>
        <v>127.2</v>
      </c>
      <c r="H163" s="367">
        <f>H164</f>
        <v>0</v>
      </c>
      <c r="I163" s="367">
        <f t="shared" si="29"/>
        <v>127.2</v>
      </c>
      <c r="J163" s="367">
        <f t="shared" si="30"/>
        <v>0</v>
      </c>
      <c r="K163" s="367">
        <f t="shared" si="30"/>
        <v>0</v>
      </c>
    </row>
    <row r="164" spans="1:11" s="334" customFormat="1" x14ac:dyDescent="0.2">
      <c r="A164" s="297" t="s">
        <v>522</v>
      </c>
      <c r="B164" s="292" t="s">
        <v>570</v>
      </c>
      <c r="C164" s="293">
        <v>7</v>
      </c>
      <c r="D164" s="293">
        <v>2</v>
      </c>
      <c r="E164" s="459">
        <v>4219901</v>
      </c>
      <c r="F164" s="295">
        <v>612</v>
      </c>
      <c r="G164" s="347">
        <v>127.2</v>
      </c>
      <c r="H164" s="367"/>
      <c r="I164" s="460">
        <f>G164+H164</f>
        <v>127.2</v>
      </c>
      <c r="J164" s="465"/>
      <c r="K164" s="465"/>
    </row>
    <row r="165" spans="1:11" s="334" customFormat="1" x14ac:dyDescent="0.2">
      <c r="A165" s="352" t="s">
        <v>684</v>
      </c>
      <c r="B165" s="353" t="s">
        <v>570</v>
      </c>
      <c r="C165" s="354">
        <v>7</v>
      </c>
      <c r="D165" s="354">
        <v>2</v>
      </c>
      <c r="E165" s="455">
        <v>5200900</v>
      </c>
      <c r="F165" s="456" t="s">
        <v>314</v>
      </c>
      <c r="G165" s="457">
        <f>SUM(G166+G171)</f>
        <v>10201.6</v>
      </c>
      <c r="H165" s="458">
        <f>SUM(H166+H171)</f>
        <v>0</v>
      </c>
      <c r="I165" s="458">
        <f>SUM(I166+I171)</f>
        <v>10201.6</v>
      </c>
      <c r="J165" s="458">
        <f>SUM(J166+J171)</f>
        <v>1799</v>
      </c>
      <c r="K165" s="458">
        <f>SUM(K166+K171)</f>
        <v>1659</v>
      </c>
    </row>
    <row r="166" spans="1:11" ht="25.5" x14ac:dyDescent="0.2">
      <c r="A166" s="297" t="s">
        <v>573</v>
      </c>
      <c r="B166" s="292" t="s">
        <v>570</v>
      </c>
      <c r="C166" s="293">
        <v>7</v>
      </c>
      <c r="D166" s="293">
        <v>2</v>
      </c>
      <c r="E166" s="459">
        <v>5200901</v>
      </c>
      <c r="F166" s="295"/>
      <c r="G166" s="347">
        <f>G167+G169</f>
        <v>8322.6</v>
      </c>
      <c r="H166" s="367">
        <f>H167+H169</f>
        <v>0</v>
      </c>
      <c r="I166" s="367">
        <f>I167+I169</f>
        <v>8322.6</v>
      </c>
      <c r="J166" s="367">
        <f>J167+J169</f>
        <v>0</v>
      </c>
      <c r="K166" s="367">
        <f>K167+K169</f>
        <v>0</v>
      </c>
    </row>
    <row r="167" spans="1:11" x14ac:dyDescent="0.2">
      <c r="A167" s="297" t="s">
        <v>521</v>
      </c>
      <c r="B167" s="292" t="s">
        <v>570</v>
      </c>
      <c r="C167" s="293">
        <v>7</v>
      </c>
      <c r="D167" s="293">
        <v>2</v>
      </c>
      <c r="E167" s="459">
        <v>5200901</v>
      </c>
      <c r="F167" s="295">
        <v>610</v>
      </c>
      <c r="G167" s="347">
        <f>G168</f>
        <v>5985</v>
      </c>
      <c r="H167" s="367">
        <f>SUM(H168)</f>
        <v>0</v>
      </c>
      <c r="I167" s="367">
        <f>SUM(I168)</f>
        <v>5985</v>
      </c>
      <c r="J167" s="367">
        <f>SUM(J168)</f>
        <v>0</v>
      </c>
      <c r="K167" s="367">
        <f>SUM(K168)</f>
        <v>0</v>
      </c>
    </row>
    <row r="168" spans="1:11" ht="25.5" x14ac:dyDescent="0.2">
      <c r="A168" s="297" t="s">
        <v>528</v>
      </c>
      <c r="B168" s="292" t="s">
        <v>570</v>
      </c>
      <c r="C168" s="293">
        <v>7</v>
      </c>
      <c r="D168" s="293">
        <v>2</v>
      </c>
      <c r="E168" s="459">
        <v>5200901</v>
      </c>
      <c r="F168" s="295">
        <v>611</v>
      </c>
      <c r="G168" s="347">
        <v>5985</v>
      </c>
      <c r="H168" s="558"/>
      <c r="I168" s="460">
        <f t="shared" si="28"/>
        <v>5985</v>
      </c>
      <c r="J168" s="461"/>
      <c r="K168" s="461"/>
    </row>
    <row r="169" spans="1:11" x14ac:dyDescent="0.2">
      <c r="A169" s="297" t="s">
        <v>536</v>
      </c>
      <c r="B169" s="292" t="s">
        <v>570</v>
      </c>
      <c r="C169" s="293">
        <v>7</v>
      </c>
      <c r="D169" s="293">
        <v>2</v>
      </c>
      <c r="E169" s="459">
        <v>5200901</v>
      </c>
      <c r="F169" s="295">
        <v>620</v>
      </c>
      <c r="G169" s="347">
        <f>G170</f>
        <v>2337.6</v>
      </c>
      <c r="H169" s="367">
        <f>SUM(H170)</f>
        <v>0</v>
      </c>
      <c r="I169" s="367">
        <f>SUM(I170)</f>
        <v>2337.6</v>
      </c>
      <c r="J169" s="367">
        <f>SUM(J170)</f>
        <v>0</v>
      </c>
      <c r="K169" s="367">
        <f>SUM(K170)</f>
        <v>0</v>
      </c>
    </row>
    <row r="170" spans="1:11" ht="25.5" x14ac:dyDescent="0.2">
      <c r="A170" s="297" t="s">
        <v>537</v>
      </c>
      <c r="B170" s="292" t="s">
        <v>570</v>
      </c>
      <c r="C170" s="293">
        <v>7</v>
      </c>
      <c r="D170" s="293">
        <v>2</v>
      </c>
      <c r="E170" s="459">
        <v>5200901</v>
      </c>
      <c r="F170" s="295">
        <v>621</v>
      </c>
      <c r="G170" s="347">
        <v>2337.6</v>
      </c>
      <c r="H170" s="367"/>
      <c r="I170" s="460">
        <f t="shared" si="28"/>
        <v>2337.6</v>
      </c>
      <c r="J170" s="461"/>
      <c r="K170" s="461"/>
    </row>
    <row r="171" spans="1:11" ht="25.5" x14ac:dyDescent="0.2">
      <c r="A171" s="297" t="s">
        <v>573</v>
      </c>
      <c r="B171" s="292" t="s">
        <v>570</v>
      </c>
      <c r="C171" s="293">
        <v>7</v>
      </c>
      <c r="D171" s="293">
        <v>2</v>
      </c>
      <c r="E171" s="459">
        <v>5200902</v>
      </c>
      <c r="F171" s="295" t="s">
        <v>314</v>
      </c>
      <c r="G171" s="347">
        <f>G172+G174</f>
        <v>1879</v>
      </c>
      <c r="H171" s="367">
        <f>H172+H174</f>
        <v>0</v>
      </c>
      <c r="I171" s="367">
        <f>I172+I174</f>
        <v>1879</v>
      </c>
      <c r="J171" s="367">
        <f>J172+J174</f>
        <v>1799</v>
      </c>
      <c r="K171" s="367">
        <f>K172+K174</f>
        <v>1659</v>
      </c>
    </row>
    <row r="172" spans="1:11" x14ac:dyDescent="0.2">
      <c r="A172" s="297" t="s">
        <v>521</v>
      </c>
      <c r="B172" s="292" t="s">
        <v>570</v>
      </c>
      <c r="C172" s="293">
        <v>7</v>
      </c>
      <c r="D172" s="293">
        <v>2</v>
      </c>
      <c r="E172" s="459">
        <v>5200902</v>
      </c>
      <c r="F172" s="295">
        <v>610</v>
      </c>
      <c r="G172" s="347">
        <f>SUM(G173)</f>
        <v>1390.5</v>
      </c>
      <c r="H172" s="367">
        <f>SUM(H173)</f>
        <v>0</v>
      </c>
      <c r="I172" s="367">
        <f>SUM(I173)</f>
        <v>1390.5</v>
      </c>
      <c r="J172" s="367">
        <f>SUM(J173)</f>
        <v>1373.4</v>
      </c>
      <c r="K172" s="367">
        <f>SUM(K173)</f>
        <v>1260.3</v>
      </c>
    </row>
    <row r="173" spans="1:11" ht="25.5" x14ac:dyDescent="0.2">
      <c r="A173" s="297" t="s">
        <v>528</v>
      </c>
      <c r="B173" s="292" t="s">
        <v>570</v>
      </c>
      <c r="C173" s="293">
        <v>7</v>
      </c>
      <c r="D173" s="293">
        <v>2</v>
      </c>
      <c r="E173" s="459">
        <v>5200902</v>
      </c>
      <c r="F173" s="295">
        <v>611</v>
      </c>
      <c r="G173" s="347">
        <v>1390.5</v>
      </c>
      <c r="H173" s="367"/>
      <c r="I173" s="460">
        <f t="shared" si="28"/>
        <v>1390.5</v>
      </c>
      <c r="J173" s="461">
        <v>1373.4</v>
      </c>
      <c r="K173" s="461">
        <v>1260.3</v>
      </c>
    </row>
    <row r="174" spans="1:11" x14ac:dyDescent="0.2">
      <c r="A174" s="297" t="s">
        <v>536</v>
      </c>
      <c r="B174" s="292" t="s">
        <v>570</v>
      </c>
      <c r="C174" s="293">
        <v>7</v>
      </c>
      <c r="D174" s="293">
        <v>2</v>
      </c>
      <c r="E174" s="459">
        <v>5200902</v>
      </c>
      <c r="F174" s="295">
        <v>620</v>
      </c>
      <c r="G174" s="347">
        <f>SUM(G175)</f>
        <v>488.5</v>
      </c>
      <c r="H174" s="367">
        <f>SUM(H175)</f>
        <v>0</v>
      </c>
      <c r="I174" s="367">
        <f>SUM(I175)</f>
        <v>488.5</v>
      </c>
      <c r="J174" s="367">
        <f>SUM(J175)</f>
        <v>425.6</v>
      </c>
      <c r="K174" s="367">
        <f>SUM(K175)</f>
        <v>398.7</v>
      </c>
    </row>
    <row r="175" spans="1:11" ht="25.5" x14ac:dyDescent="0.2">
      <c r="A175" s="297" t="s">
        <v>537</v>
      </c>
      <c r="B175" s="292" t="s">
        <v>570</v>
      </c>
      <c r="C175" s="293">
        <v>7</v>
      </c>
      <c r="D175" s="293">
        <v>2</v>
      </c>
      <c r="E175" s="459">
        <v>5200902</v>
      </c>
      <c r="F175" s="295">
        <v>621</v>
      </c>
      <c r="G175" s="347">
        <v>488.5</v>
      </c>
      <c r="H175" s="367"/>
      <c r="I175" s="460">
        <f t="shared" si="28"/>
        <v>488.5</v>
      </c>
      <c r="J175" s="461">
        <v>425.6</v>
      </c>
      <c r="K175" s="461">
        <v>398.7</v>
      </c>
    </row>
    <row r="176" spans="1:11" s="334" customFormat="1" x14ac:dyDescent="0.2">
      <c r="A176" s="352" t="s">
        <v>685</v>
      </c>
      <c r="B176" s="353" t="s">
        <v>570</v>
      </c>
      <c r="C176" s="354">
        <v>7</v>
      </c>
      <c r="D176" s="354">
        <v>2</v>
      </c>
      <c r="E176" s="455">
        <v>4219900</v>
      </c>
      <c r="F176" s="456" t="s">
        <v>314</v>
      </c>
      <c r="G176" s="457">
        <f>G177+G179+G181</f>
        <v>642690</v>
      </c>
      <c r="H176" s="458">
        <f>H177+H179+H181</f>
        <v>0</v>
      </c>
      <c r="I176" s="458">
        <f>I177+I179+I181</f>
        <v>642690</v>
      </c>
      <c r="J176" s="458">
        <f>J177+J179+J181</f>
        <v>670534</v>
      </c>
      <c r="K176" s="458">
        <f>K177+K179+K181</f>
        <v>715769</v>
      </c>
    </row>
    <row r="177" spans="1:11" x14ac:dyDescent="0.2">
      <c r="A177" s="297" t="s">
        <v>521</v>
      </c>
      <c r="B177" s="292" t="s">
        <v>570</v>
      </c>
      <c r="C177" s="293">
        <v>7</v>
      </c>
      <c r="D177" s="293">
        <v>2</v>
      </c>
      <c r="E177" s="459">
        <v>4219900</v>
      </c>
      <c r="F177" s="295">
        <v>610</v>
      </c>
      <c r="G177" s="347">
        <f>G178</f>
        <v>475730.2</v>
      </c>
      <c r="H177" s="367">
        <f>H178</f>
        <v>406.6</v>
      </c>
      <c r="I177" s="367">
        <f>I178</f>
        <v>476136.8</v>
      </c>
      <c r="J177" s="367">
        <f>J178</f>
        <v>670534</v>
      </c>
      <c r="K177" s="367">
        <f>K178</f>
        <v>715769</v>
      </c>
    </row>
    <row r="178" spans="1:11" ht="25.5" x14ac:dyDescent="0.2">
      <c r="A178" s="297" t="s">
        <v>528</v>
      </c>
      <c r="B178" s="292" t="s">
        <v>570</v>
      </c>
      <c r="C178" s="293">
        <v>7</v>
      </c>
      <c r="D178" s="293">
        <v>2</v>
      </c>
      <c r="E178" s="459">
        <v>4219900</v>
      </c>
      <c r="F178" s="295">
        <v>611</v>
      </c>
      <c r="G178" s="347">
        <v>475730.2</v>
      </c>
      <c r="H178" s="558">
        <v>406.6</v>
      </c>
      <c r="I178" s="460">
        <f t="shared" si="28"/>
        <v>476136.8</v>
      </c>
      <c r="J178" s="461">
        <v>670534</v>
      </c>
      <c r="K178" s="461">
        <v>715769</v>
      </c>
    </row>
    <row r="179" spans="1:11" x14ac:dyDescent="0.2">
      <c r="A179" s="297" t="s">
        <v>536</v>
      </c>
      <c r="B179" s="292" t="s">
        <v>570</v>
      </c>
      <c r="C179" s="293">
        <v>7</v>
      </c>
      <c r="D179" s="293">
        <v>2</v>
      </c>
      <c r="E179" s="459">
        <v>4219900</v>
      </c>
      <c r="F179" s="295">
        <v>620</v>
      </c>
      <c r="G179" s="347">
        <f>G180</f>
        <v>163149</v>
      </c>
      <c r="H179" s="367">
        <f>H180</f>
        <v>-1453.9</v>
      </c>
      <c r="I179" s="367">
        <f>I180</f>
        <v>161695.1</v>
      </c>
      <c r="J179" s="367">
        <f>J180</f>
        <v>0</v>
      </c>
      <c r="K179" s="367">
        <f>K180</f>
        <v>0</v>
      </c>
    </row>
    <row r="180" spans="1:11" ht="25.5" x14ac:dyDescent="0.2">
      <c r="A180" s="297" t="s">
        <v>537</v>
      </c>
      <c r="B180" s="292" t="s">
        <v>570</v>
      </c>
      <c r="C180" s="293">
        <v>7</v>
      </c>
      <c r="D180" s="293">
        <v>2</v>
      </c>
      <c r="E180" s="459">
        <v>4219900</v>
      </c>
      <c r="F180" s="295">
        <v>621</v>
      </c>
      <c r="G180" s="347">
        <v>163149</v>
      </c>
      <c r="H180" s="367">
        <v>-1453.9</v>
      </c>
      <c r="I180" s="460">
        <f t="shared" si="28"/>
        <v>161695.1</v>
      </c>
      <c r="J180" s="461"/>
      <c r="K180" s="461"/>
    </row>
    <row r="181" spans="1:11" x14ac:dyDescent="0.2">
      <c r="A181" s="297" t="s">
        <v>795</v>
      </c>
      <c r="B181" s="292" t="s">
        <v>570</v>
      </c>
      <c r="C181" s="293">
        <v>7</v>
      </c>
      <c r="D181" s="293">
        <v>2</v>
      </c>
      <c r="E181" s="459">
        <v>4219900</v>
      </c>
      <c r="F181" s="295">
        <v>630</v>
      </c>
      <c r="G181" s="347">
        <v>3810.8</v>
      </c>
      <c r="H181" s="367">
        <v>1047.3</v>
      </c>
      <c r="I181" s="460">
        <f t="shared" si="28"/>
        <v>4858.1000000000004</v>
      </c>
      <c r="J181" s="461"/>
      <c r="K181" s="461"/>
    </row>
    <row r="182" spans="1:11" s="334" customFormat="1" ht="25.5" x14ac:dyDescent="0.2">
      <c r="A182" s="352" t="s">
        <v>575</v>
      </c>
      <c r="B182" s="353" t="s">
        <v>570</v>
      </c>
      <c r="C182" s="354">
        <v>7</v>
      </c>
      <c r="D182" s="354">
        <v>2</v>
      </c>
      <c r="E182" s="455">
        <v>4219900</v>
      </c>
      <c r="F182" s="456" t="s">
        <v>314</v>
      </c>
      <c r="G182" s="457">
        <f>G183</f>
        <v>1096.9000000000001</v>
      </c>
      <c r="H182" s="458">
        <f>H183</f>
        <v>0</v>
      </c>
      <c r="I182" s="458">
        <f t="shared" ref="I182:I183" si="31">I183</f>
        <v>1096.9000000000001</v>
      </c>
      <c r="J182" s="458">
        <f t="shared" ref="J182:K183" si="32">J183</f>
        <v>0</v>
      </c>
      <c r="K182" s="458">
        <f t="shared" si="32"/>
        <v>0</v>
      </c>
    </row>
    <row r="183" spans="1:11" ht="25.5" x14ac:dyDescent="0.2">
      <c r="A183" s="297" t="s">
        <v>520</v>
      </c>
      <c r="B183" s="292" t="s">
        <v>570</v>
      </c>
      <c r="C183" s="293">
        <v>7</v>
      </c>
      <c r="D183" s="293">
        <v>2</v>
      </c>
      <c r="E183" s="459">
        <v>4219900</v>
      </c>
      <c r="F183" s="295">
        <v>600</v>
      </c>
      <c r="G183" s="347">
        <f>G184</f>
        <v>1096.9000000000001</v>
      </c>
      <c r="H183" s="367">
        <f>H184</f>
        <v>0</v>
      </c>
      <c r="I183" s="367">
        <f t="shared" si="31"/>
        <v>1096.9000000000001</v>
      </c>
      <c r="J183" s="367">
        <f t="shared" si="32"/>
        <v>0</v>
      </c>
      <c r="K183" s="367">
        <f t="shared" si="32"/>
        <v>0</v>
      </c>
    </row>
    <row r="184" spans="1:11" x14ac:dyDescent="0.2">
      <c r="A184" s="297" t="s">
        <v>795</v>
      </c>
      <c r="B184" s="292" t="s">
        <v>570</v>
      </c>
      <c r="C184" s="293">
        <v>7</v>
      </c>
      <c r="D184" s="293">
        <v>2</v>
      </c>
      <c r="E184" s="459">
        <v>4219900</v>
      </c>
      <c r="F184" s="295">
        <v>630</v>
      </c>
      <c r="G184" s="347">
        <v>1096.9000000000001</v>
      </c>
      <c r="H184" s="367"/>
      <c r="I184" s="460">
        <f t="shared" si="28"/>
        <v>1096.9000000000001</v>
      </c>
      <c r="J184" s="461"/>
      <c r="K184" s="461"/>
    </row>
    <row r="185" spans="1:11" s="334" customFormat="1" ht="25.5" customHeight="1" x14ac:dyDescent="0.2">
      <c r="A185" s="352" t="s">
        <v>686</v>
      </c>
      <c r="B185" s="353" t="s">
        <v>570</v>
      </c>
      <c r="C185" s="354">
        <v>7</v>
      </c>
      <c r="D185" s="354">
        <v>2</v>
      </c>
      <c r="E185" s="455">
        <v>4219900</v>
      </c>
      <c r="F185" s="456" t="s">
        <v>314</v>
      </c>
      <c r="G185" s="457">
        <f>G186+G188+G190+G192</f>
        <v>826</v>
      </c>
      <c r="H185" s="458">
        <f>H186+H188+H190+H192</f>
        <v>0</v>
      </c>
      <c r="I185" s="457">
        <f>I186+I188+I190+I192</f>
        <v>826</v>
      </c>
      <c r="J185" s="458">
        <f>J186+J188+J190</f>
        <v>1066</v>
      </c>
      <c r="K185" s="458">
        <f>K186+K188+K190</f>
        <v>1066</v>
      </c>
    </row>
    <row r="186" spans="1:11" ht="25.5" customHeight="1" x14ac:dyDescent="0.2">
      <c r="A186" s="297" t="s">
        <v>518</v>
      </c>
      <c r="B186" s="292" t="s">
        <v>570</v>
      </c>
      <c r="C186" s="293">
        <v>7</v>
      </c>
      <c r="D186" s="293">
        <v>2</v>
      </c>
      <c r="E186" s="459">
        <v>4219900</v>
      </c>
      <c r="F186" s="295">
        <v>240</v>
      </c>
      <c r="G186" s="347">
        <f>G187</f>
        <v>0</v>
      </c>
      <c r="H186" s="367">
        <f>H187</f>
        <v>84</v>
      </c>
      <c r="I186" s="367">
        <f>I187</f>
        <v>84</v>
      </c>
      <c r="J186" s="367">
        <f>J187</f>
        <v>0</v>
      </c>
      <c r="K186" s="367">
        <f>K187</f>
        <v>0</v>
      </c>
    </row>
    <row r="187" spans="1:11" ht="20.25" customHeight="1" x14ac:dyDescent="0.2">
      <c r="A187" s="297" t="s">
        <v>519</v>
      </c>
      <c r="B187" s="292" t="s">
        <v>570</v>
      </c>
      <c r="C187" s="293">
        <v>7</v>
      </c>
      <c r="D187" s="293">
        <v>2</v>
      </c>
      <c r="E187" s="459">
        <v>4219900</v>
      </c>
      <c r="F187" s="295">
        <v>244</v>
      </c>
      <c r="G187" s="347">
        <v>0</v>
      </c>
      <c r="H187" s="367">
        <v>84</v>
      </c>
      <c r="I187" s="460">
        <f t="shared" si="28"/>
        <v>84</v>
      </c>
      <c r="J187" s="461"/>
      <c r="K187" s="461"/>
    </row>
    <row r="188" spans="1:11" x14ac:dyDescent="0.2">
      <c r="A188" s="297" t="s">
        <v>521</v>
      </c>
      <c r="B188" s="292" t="s">
        <v>570</v>
      </c>
      <c r="C188" s="293">
        <v>7</v>
      </c>
      <c r="D188" s="293">
        <v>2</v>
      </c>
      <c r="E188" s="459">
        <v>4219900</v>
      </c>
      <c r="F188" s="295">
        <v>610</v>
      </c>
      <c r="G188" s="347">
        <f>G189</f>
        <v>658.7</v>
      </c>
      <c r="H188" s="367">
        <f>H189</f>
        <v>-26.5</v>
      </c>
      <c r="I188" s="367">
        <f>I189</f>
        <v>632.20000000000005</v>
      </c>
      <c r="J188" s="367">
        <f>J189</f>
        <v>1066</v>
      </c>
      <c r="K188" s="367">
        <f>K189</f>
        <v>1066</v>
      </c>
    </row>
    <row r="189" spans="1:11" ht="25.5" x14ac:dyDescent="0.2">
      <c r="A189" s="297" t="s">
        <v>528</v>
      </c>
      <c r="B189" s="292" t="s">
        <v>570</v>
      </c>
      <c r="C189" s="293">
        <v>7</v>
      </c>
      <c r="D189" s="293">
        <v>2</v>
      </c>
      <c r="E189" s="459">
        <v>4219900</v>
      </c>
      <c r="F189" s="295">
        <v>611</v>
      </c>
      <c r="G189" s="347">
        <v>658.7</v>
      </c>
      <c r="H189" s="605">
        <v>-26.5</v>
      </c>
      <c r="I189" s="460">
        <f t="shared" si="28"/>
        <v>632.20000000000005</v>
      </c>
      <c r="J189" s="461">
        <v>1066</v>
      </c>
      <c r="K189" s="461">
        <v>1066</v>
      </c>
    </row>
    <row r="190" spans="1:11" x14ac:dyDescent="0.2">
      <c r="A190" s="297" t="s">
        <v>536</v>
      </c>
      <c r="B190" s="292" t="s">
        <v>570</v>
      </c>
      <c r="C190" s="293">
        <v>7</v>
      </c>
      <c r="D190" s="293">
        <v>2</v>
      </c>
      <c r="E190" s="459">
        <v>4219900</v>
      </c>
      <c r="F190" s="295">
        <v>620</v>
      </c>
      <c r="G190" s="347">
        <f>G191</f>
        <v>167.3</v>
      </c>
      <c r="H190" s="367">
        <f>H191</f>
        <v>-57.5</v>
      </c>
      <c r="I190" s="367">
        <f>I191</f>
        <v>109.80000000000001</v>
      </c>
      <c r="J190" s="367">
        <f>J191</f>
        <v>0</v>
      </c>
      <c r="K190" s="367">
        <f>K191</f>
        <v>0</v>
      </c>
    </row>
    <row r="191" spans="1:11" ht="25.5" x14ac:dyDescent="0.2">
      <c r="A191" s="297" t="s">
        <v>537</v>
      </c>
      <c r="B191" s="292" t="s">
        <v>570</v>
      </c>
      <c r="C191" s="293">
        <v>7</v>
      </c>
      <c r="D191" s="293">
        <v>2</v>
      </c>
      <c r="E191" s="459">
        <v>4219900</v>
      </c>
      <c r="F191" s="295">
        <v>621</v>
      </c>
      <c r="G191" s="347">
        <v>167.3</v>
      </c>
      <c r="H191" s="367">
        <v>-57.5</v>
      </c>
      <c r="I191" s="460">
        <f t="shared" si="28"/>
        <v>109.80000000000001</v>
      </c>
      <c r="J191" s="461"/>
      <c r="K191" s="461"/>
    </row>
    <row r="192" spans="1:11" x14ac:dyDescent="0.2">
      <c r="A192" s="297" t="s">
        <v>795</v>
      </c>
      <c r="B192" s="292" t="s">
        <v>570</v>
      </c>
      <c r="C192" s="293">
        <v>7</v>
      </c>
      <c r="D192" s="293">
        <v>2</v>
      </c>
      <c r="E192" s="459">
        <v>4219900</v>
      </c>
      <c r="F192" s="295">
        <v>630</v>
      </c>
      <c r="G192" s="347">
        <v>0</v>
      </c>
      <c r="H192" s="367"/>
      <c r="I192" s="460">
        <f t="shared" si="28"/>
        <v>0</v>
      </c>
      <c r="J192" s="461"/>
      <c r="K192" s="461"/>
    </row>
    <row r="193" spans="1:11" s="334" customFormat="1" x14ac:dyDescent="0.2">
      <c r="A193" s="352" t="s">
        <v>239</v>
      </c>
      <c r="B193" s="353" t="s">
        <v>570</v>
      </c>
      <c r="C193" s="354">
        <v>7</v>
      </c>
      <c r="D193" s="354">
        <v>7</v>
      </c>
      <c r="E193" s="455" t="s">
        <v>314</v>
      </c>
      <c r="F193" s="456" t="s">
        <v>314</v>
      </c>
      <c r="G193" s="457">
        <f>G194</f>
        <v>8155.4</v>
      </c>
      <c r="H193" s="458">
        <f>H194</f>
        <v>0</v>
      </c>
      <c r="I193" s="458">
        <f>I194</f>
        <v>8155.4</v>
      </c>
      <c r="J193" s="458">
        <f>J194</f>
        <v>7113.1</v>
      </c>
      <c r="K193" s="458">
        <f>K194</f>
        <v>0</v>
      </c>
    </row>
    <row r="194" spans="1:11" s="334" customFormat="1" x14ac:dyDescent="0.2">
      <c r="A194" s="352" t="s">
        <v>687</v>
      </c>
      <c r="B194" s="353" t="s">
        <v>570</v>
      </c>
      <c r="C194" s="354">
        <v>7</v>
      </c>
      <c r="D194" s="354">
        <v>7</v>
      </c>
      <c r="E194" s="455">
        <v>4320200</v>
      </c>
      <c r="F194" s="456" t="s">
        <v>314</v>
      </c>
      <c r="G194" s="457">
        <f>SUM(G195)</f>
        <v>8155.4</v>
      </c>
      <c r="H194" s="458">
        <f>SUM(H195)</f>
        <v>0</v>
      </c>
      <c r="I194" s="458">
        <f t="shared" ref="I194:I195" si="33">SUM(I195)</f>
        <v>8155.4</v>
      </c>
      <c r="J194" s="458">
        <f t="shared" ref="J194:K195" si="34">SUM(J195)</f>
        <v>7113.1</v>
      </c>
      <c r="K194" s="458">
        <f t="shared" si="34"/>
        <v>0</v>
      </c>
    </row>
    <row r="195" spans="1:11" x14ac:dyDescent="0.2">
      <c r="A195" s="297" t="s">
        <v>508</v>
      </c>
      <c r="B195" s="292" t="s">
        <v>570</v>
      </c>
      <c r="C195" s="293">
        <v>7</v>
      </c>
      <c r="D195" s="293">
        <v>7</v>
      </c>
      <c r="E195" s="459">
        <v>4320200</v>
      </c>
      <c r="F195" s="295">
        <v>240</v>
      </c>
      <c r="G195" s="347">
        <f>SUM(G196)</f>
        <v>8155.4</v>
      </c>
      <c r="H195" s="367">
        <f>SUM(H196)</f>
        <v>0</v>
      </c>
      <c r="I195" s="367">
        <f t="shared" si="33"/>
        <v>8155.4</v>
      </c>
      <c r="J195" s="367">
        <f t="shared" si="34"/>
        <v>7113.1</v>
      </c>
      <c r="K195" s="367">
        <f t="shared" si="34"/>
        <v>0</v>
      </c>
    </row>
    <row r="196" spans="1:11" x14ac:dyDescent="0.2">
      <c r="A196" s="297" t="s">
        <v>509</v>
      </c>
      <c r="B196" s="292" t="s">
        <v>570</v>
      </c>
      <c r="C196" s="293">
        <v>7</v>
      </c>
      <c r="D196" s="293">
        <v>7</v>
      </c>
      <c r="E196" s="459">
        <v>4320200</v>
      </c>
      <c r="F196" s="295">
        <v>244</v>
      </c>
      <c r="G196" s="347">
        <v>8155.4</v>
      </c>
      <c r="H196" s="367"/>
      <c r="I196" s="460">
        <f t="shared" si="28"/>
        <v>8155.4</v>
      </c>
      <c r="J196" s="367">
        <v>7113.1</v>
      </c>
      <c r="K196" s="461"/>
    </row>
    <row r="197" spans="1:11" s="334" customFormat="1" x14ac:dyDescent="0.2">
      <c r="A197" s="352" t="s">
        <v>320</v>
      </c>
      <c r="B197" s="353" t="s">
        <v>570</v>
      </c>
      <c r="C197" s="354">
        <v>7</v>
      </c>
      <c r="D197" s="354">
        <v>9</v>
      </c>
      <c r="E197" s="455"/>
      <c r="F197" s="456"/>
      <c r="G197" s="457">
        <f>G198</f>
        <v>59841.799999999996</v>
      </c>
      <c r="H197" s="458">
        <f t="shared" ref="G197:I201" si="35">H198</f>
        <v>0</v>
      </c>
      <c r="I197" s="458">
        <f t="shared" si="35"/>
        <v>59841.799999999996</v>
      </c>
      <c r="J197" s="458">
        <f t="shared" ref="J197:K201" si="36">J198</f>
        <v>61715</v>
      </c>
      <c r="K197" s="458">
        <f t="shared" si="36"/>
        <v>62326</v>
      </c>
    </row>
    <row r="198" spans="1:11" s="334" customFormat="1" ht="25.5" x14ac:dyDescent="0.2">
      <c r="A198" s="352" t="s">
        <v>575</v>
      </c>
      <c r="B198" s="353" t="s">
        <v>570</v>
      </c>
      <c r="C198" s="354">
        <v>7</v>
      </c>
      <c r="D198" s="354">
        <v>9</v>
      </c>
      <c r="E198" s="455"/>
      <c r="F198" s="456"/>
      <c r="G198" s="457">
        <f>G199+G201</f>
        <v>59841.799999999996</v>
      </c>
      <c r="H198" s="457">
        <f t="shared" ref="H198:I198" si="37">SUM(H199+H201)</f>
        <v>0</v>
      </c>
      <c r="I198" s="457">
        <f t="shared" si="37"/>
        <v>59841.799999999996</v>
      </c>
      <c r="J198" s="457">
        <f t="shared" ref="J198:K198" si="38">SUM(J199+J201)</f>
        <v>61715</v>
      </c>
      <c r="K198" s="457">
        <f t="shared" si="38"/>
        <v>62326</v>
      </c>
    </row>
    <row r="199" spans="1:11" s="334" customFormat="1" x14ac:dyDescent="0.2">
      <c r="A199" s="297" t="s">
        <v>518</v>
      </c>
      <c r="B199" s="292" t="s">
        <v>570</v>
      </c>
      <c r="C199" s="293">
        <v>7</v>
      </c>
      <c r="D199" s="293">
        <v>9</v>
      </c>
      <c r="E199" s="459">
        <v>4529900</v>
      </c>
      <c r="F199" s="295">
        <v>240</v>
      </c>
      <c r="G199" s="367">
        <f t="shared" ref="G199:H199" si="39">SUM(G200)</f>
        <v>89.7</v>
      </c>
      <c r="H199" s="367">
        <f t="shared" si="39"/>
        <v>0</v>
      </c>
      <c r="I199" s="367">
        <f>SUM(I200)</f>
        <v>89.7</v>
      </c>
      <c r="J199" s="367">
        <f t="shared" ref="J199:K199" si="40">SUM(J200)</f>
        <v>0</v>
      </c>
      <c r="K199" s="367">
        <f t="shared" si="40"/>
        <v>0</v>
      </c>
    </row>
    <row r="200" spans="1:11" s="334" customFormat="1" x14ac:dyDescent="0.2">
      <c r="A200" s="297" t="s">
        <v>519</v>
      </c>
      <c r="B200" s="292" t="s">
        <v>570</v>
      </c>
      <c r="C200" s="293">
        <v>7</v>
      </c>
      <c r="D200" s="293">
        <v>9</v>
      </c>
      <c r="E200" s="459">
        <v>4529900</v>
      </c>
      <c r="F200" s="295">
        <v>244</v>
      </c>
      <c r="G200" s="347">
        <v>89.7</v>
      </c>
      <c r="H200" s="367"/>
      <c r="I200" s="460">
        <f t="shared" si="28"/>
        <v>89.7</v>
      </c>
      <c r="J200" s="367"/>
      <c r="K200" s="367"/>
    </row>
    <row r="201" spans="1:11" x14ac:dyDescent="0.2">
      <c r="A201" s="297" t="s">
        <v>536</v>
      </c>
      <c r="B201" s="292" t="s">
        <v>570</v>
      </c>
      <c r="C201" s="293">
        <v>7</v>
      </c>
      <c r="D201" s="293">
        <v>9</v>
      </c>
      <c r="E201" s="459">
        <v>4359900</v>
      </c>
      <c r="F201" s="295">
        <v>620</v>
      </c>
      <c r="G201" s="347">
        <f t="shared" si="35"/>
        <v>59752.1</v>
      </c>
      <c r="H201" s="367">
        <f t="shared" si="35"/>
        <v>0</v>
      </c>
      <c r="I201" s="367">
        <f t="shared" si="35"/>
        <v>59752.1</v>
      </c>
      <c r="J201" s="367">
        <f t="shared" si="36"/>
        <v>61715</v>
      </c>
      <c r="K201" s="367">
        <f t="shared" si="36"/>
        <v>62326</v>
      </c>
    </row>
    <row r="202" spans="1:11" ht="25.5" x14ac:dyDescent="0.2">
      <c r="A202" s="297" t="s">
        <v>537</v>
      </c>
      <c r="B202" s="292" t="s">
        <v>570</v>
      </c>
      <c r="C202" s="293">
        <v>7</v>
      </c>
      <c r="D202" s="293">
        <v>9</v>
      </c>
      <c r="E202" s="459">
        <v>4359900</v>
      </c>
      <c r="F202" s="295">
        <v>621</v>
      </c>
      <c r="G202" s="347">
        <v>59752.1</v>
      </c>
      <c r="H202" s="367"/>
      <c r="I202" s="460">
        <f t="shared" si="28"/>
        <v>59752.1</v>
      </c>
      <c r="J202" s="461">
        <v>61715</v>
      </c>
      <c r="K202" s="461">
        <v>62326</v>
      </c>
    </row>
    <row r="203" spans="1:11" s="334" customFormat="1" x14ac:dyDescent="0.2">
      <c r="A203" s="463" t="s">
        <v>323</v>
      </c>
      <c r="B203" s="353" t="s">
        <v>570</v>
      </c>
      <c r="C203" s="354">
        <v>10</v>
      </c>
      <c r="D203" s="354"/>
      <c r="E203" s="455"/>
      <c r="F203" s="456"/>
      <c r="G203" s="457">
        <f>SUM(G204)</f>
        <v>14238</v>
      </c>
      <c r="H203" s="458">
        <f>SUM(H204)</f>
        <v>0</v>
      </c>
      <c r="I203" s="458">
        <f>SUM(I204)</f>
        <v>14238</v>
      </c>
      <c r="J203" s="458">
        <f>SUM(J204)</f>
        <v>15065</v>
      </c>
      <c r="K203" s="458">
        <f>SUM(K204)</f>
        <v>15065</v>
      </c>
    </row>
    <row r="204" spans="1:11" s="334" customFormat="1" x14ac:dyDescent="0.2">
      <c r="A204" s="352" t="s">
        <v>324</v>
      </c>
      <c r="B204" s="353" t="s">
        <v>570</v>
      </c>
      <c r="C204" s="354">
        <v>10</v>
      </c>
      <c r="D204" s="354">
        <v>4</v>
      </c>
      <c r="E204" s="455"/>
      <c r="F204" s="456"/>
      <c r="G204" s="457">
        <f t="shared" ref="G204:I206" si="41">G205</f>
        <v>14238</v>
      </c>
      <c r="H204" s="458">
        <f t="shared" si="41"/>
        <v>0</v>
      </c>
      <c r="I204" s="458">
        <f t="shared" si="41"/>
        <v>14238</v>
      </c>
      <c r="J204" s="458">
        <f t="shared" ref="J204:K206" si="42">J205</f>
        <v>15065</v>
      </c>
      <c r="K204" s="458">
        <f t="shared" si="42"/>
        <v>15065</v>
      </c>
    </row>
    <row r="205" spans="1:11" s="334" customFormat="1" ht="51" x14ac:dyDescent="0.2">
      <c r="A205" s="352" t="s">
        <v>576</v>
      </c>
      <c r="B205" s="353" t="s">
        <v>570</v>
      </c>
      <c r="C205" s="354">
        <v>10</v>
      </c>
      <c r="D205" s="354">
        <v>4</v>
      </c>
      <c r="E205" s="455">
        <v>5201002</v>
      </c>
      <c r="F205" s="456" t="s">
        <v>314</v>
      </c>
      <c r="G205" s="457">
        <f t="shared" si="41"/>
        <v>14238</v>
      </c>
      <c r="H205" s="458">
        <f t="shared" si="41"/>
        <v>0</v>
      </c>
      <c r="I205" s="458">
        <f t="shared" si="41"/>
        <v>14238</v>
      </c>
      <c r="J205" s="458">
        <f t="shared" si="42"/>
        <v>15065</v>
      </c>
      <c r="K205" s="458">
        <f t="shared" si="42"/>
        <v>15065</v>
      </c>
    </row>
    <row r="206" spans="1:11" x14ac:dyDescent="0.2">
      <c r="A206" s="297" t="s">
        <v>549</v>
      </c>
      <c r="B206" s="292" t="s">
        <v>570</v>
      </c>
      <c r="C206" s="293">
        <v>10</v>
      </c>
      <c r="D206" s="293">
        <v>4</v>
      </c>
      <c r="E206" s="459">
        <v>5201002</v>
      </c>
      <c r="F206" s="295">
        <v>320</v>
      </c>
      <c r="G206" s="347">
        <f t="shared" si="41"/>
        <v>14238</v>
      </c>
      <c r="H206" s="367">
        <f t="shared" si="41"/>
        <v>0</v>
      </c>
      <c r="I206" s="367">
        <f t="shared" si="41"/>
        <v>14238</v>
      </c>
      <c r="J206" s="367">
        <f t="shared" si="42"/>
        <v>15065</v>
      </c>
      <c r="K206" s="367">
        <f t="shared" si="42"/>
        <v>15065</v>
      </c>
    </row>
    <row r="207" spans="1:11" ht="25.5" x14ac:dyDescent="0.2">
      <c r="A207" s="297" t="s">
        <v>557</v>
      </c>
      <c r="B207" s="292" t="s">
        <v>570</v>
      </c>
      <c r="C207" s="293">
        <v>10</v>
      </c>
      <c r="D207" s="293">
        <v>4</v>
      </c>
      <c r="E207" s="459">
        <v>5201002</v>
      </c>
      <c r="F207" s="295">
        <v>321</v>
      </c>
      <c r="G207" s="347">
        <v>14238</v>
      </c>
      <c r="H207" s="367"/>
      <c r="I207" s="460">
        <f t="shared" si="28"/>
        <v>14238</v>
      </c>
      <c r="J207" s="367">
        <v>15065</v>
      </c>
      <c r="K207" s="367">
        <v>15065</v>
      </c>
    </row>
  </sheetData>
  <mergeCells count="10">
    <mergeCell ref="A7:K7"/>
    <mergeCell ref="A9:A10"/>
    <mergeCell ref="B9:B10"/>
    <mergeCell ref="C9:C10"/>
    <mergeCell ref="D9:D10"/>
    <mergeCell ref="E9:E10"/>
    <mergeCell ref="F9:F10"/>
    <mergeCell ref="G9:I9"/>
    <mergeCell ref="J9:J10"/>
    <mergeCell ref="K9:K10"/>
  </mergeCells>
  <pageMargins left="1.1811023622047245" right="0.39370078740157483" top="0.94488188976377963" bottom="0.94488188976377963" header="0.31496062992125984" footer="0.31496062992125984"/>
  <pageSetup paperSize="9" scale="47" fitToHeight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1"/>
  <sheetViews>
    <sheetView zoomScaleNormal="100" zoomScaleSheetLayoutView="100" workbookViewId="0">
      <selection activeCell="A3" sqref="A3"/>
    </sheetView>
  </sheetViews>
  <sheetFormatPr defaultRowHeight="12.75" x14ac:dyDescent="0.2"/>
  <cols>
    <col min="1" max="1" width="55" style="272" customWidth="1"/>
    <col min="2" max="2" width="4.28515625" style="296" customWidth="1"/>
    <col min="3" max="3" width="5.28515625" style="272" customWidth="1"/>
    <col min="4" max="4" width="5" style="272" customWidth="1"/>
    <col min="5" max="5" width="8.5703125" style="272" customWidth="1"/>
    <col min="6" max="6" width="5.28515625" style="626" customWidth="1"/>
    <col min="7" max="7" width="10.28515625" style="272" customWidth="1"/>
    <col min="8" max="8" width="9.140625" style="272" customWidth="1"/>
    <col min="9" max="9" width="12" style="272" customWidth="1"/>
    <col min="10" max="10" width="12.42578125" style="272" customWidth="1"/>
    <col min="11" max="11" width="12.5703125" style="272" customWidth="1"/>
    <col min="12" max="12" width="7.5703125" style="272" customWidth="1"/>
    <col min="13" max="13" width="15.42578125" style="272" customWidth="1"/>
    <col min="14" max="14" width="10.7109375" style="272" bestFit="1" customWidth="1"/>
    <col min="15" max="16384" width="9.140625" style="272"/>
  </cols>
  <sheetData>
    <row r="1" spans="1:14" s="199" customFormat="1" ht="16.5" customHeight="1" x14ac:dyDescent="0.25">
      <c r="A1" s="197"/>
      <c r="B1" s="282"/>
      <c r="C1" s="197"/>
      <c r="D1" s="197"/>
      <c r="E1" s="197"/>
      <c r="F1" s="514"/>
      <c r="G1" s="197"/>
      <c r="H1" s="197"/>
      <c r="I1" s="197"/>
      <c r="J1" s="682" t="s">
        <v>923</v>
      </c>
      <c r="K1" s="682"/>
      <c r="L1" s="198"/>
      <c r="M1" s="198"/>
    </row>
    <row r="2" spans="1:14" s="199" customFormat="1" ht="14.25" customHeight="1" x14ac:dyDescent="0.25">
      <c r="A2" s="197"/>
      <c r="B2" s="282"/>
      <c r="C2" s="197"/>
      <c r="D2" s="197"/>
      <c r="E2" s="197"/>
      <c r="F2" s="514"/>
      <c r="G2" s="197"/>
      <c r="H2" s="197"/>
      <c r="I2" s="197"/>
      <c r="J2" s="682" t="s">
        <v>307</v>
      </c>
      <c r="K2" s="682"/>
      <c r="L2" s="198"/>
      <c r="M2" s="198"/>
    </row>
    <row r="3" spans="1:14" s="199" customFormat="1" ht="12.75" customHeight="1" x14ac:dyDescent="0.25">
      <c r="A3" s="197"/>
      <c r="B3" s="282"/>
      <c r="C3" s="197"/>
      <c r="D3" s="197"/>
      <c r="E3" s="197"/>
      <c r="F3" s="514"/>
      <c r="G3" s="197"/>
      <c r="H3" s="197"/>
      <c r="I3" s="197"/>
      <c r="J3" s="269" t="s">
        <v>308</v>
      </c>
      <c r="K3" s="269"/>
      <c r="L3" s="198"/>
      <c r="M3" s="198"/>
    </row>
    <row r="4" spans="1:14" s="199" customFormat="1" ht="15.75" customHeight="1" x14ac:dyDescent="0.25">
      <c r="A4" s="197"/>
      <c r="B4" s="282"/>
      <c r="C4" s="197"/>
      <c r="D4" s="197"/>
      <c r="E4" s="197"/>
      <c r="F4" s="514"/>
      <c r="G4" s="197"/>
      <c r="H4" s="197"/>
      <c r="I4" s="197"/>
      <c r="J4" s="682" t="s">
        <v>933</v>
      </c>
      <c r="K4" s="682"/>
      <c r="L4" s="198"/>
      <c r="M4" s="198"/>
    </row>
    <row r="5" spans="1:14" ht="12.75" customHeight="1" x14ac:dyDescent="0.2">
      <c r="A5" s="200"/>
      <c r="B5" s="283"/>
      <c r="C5" s="200"/>
      <c r="D5" s="200"/>
      <c r="E5" s="200"/>
      <c r="F5" s="616"/>
      <c r="G5" s="200"/>
      <c r="H5" s="200"/>
      <c r="I5" s="200"/>
      <c r="J5" s="271"/>
      <c r="K5" s="271"/>
      <c r="L5" s="201"/>
      <c r="M5" s="201"/>
    </row>
    <row r="6" spans="1:14" s="274" customFormat="1" ht="29.25" customHeight="1" x14ac:dyDescent="0.25">
      <c r="A6" s="683" t="s">
        <v>649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273"/>
      <c r="M6" s="273"/>
    </row>
    <row r="7" spans="1:14" ht="14.25" customHeight="1" x14ac:dyDescent="0.2">
      <c r="A7" s="275"/>
      <c r="B7" s="284"/>
      <c r="C7" s="275"/>
      <c r="D7" s="275"/>
      <c r="E7" s="275"/>
      <c r="F7" s="275"/>
      <c r="G7" s="275"/>
      <c r="H7" s="275"/>
      <c r="I7" s="275"/>
      <c r="J7" s="275"/>
      <c r="K7" s="285" t="s">
        <v>643</v>
      </c>
      <c r="L7" s="201"/>
      <c r="M7" s="201"/>
    </row>
    <row r="8" spans="1:14" s="278" customFormat="1" ht="17.25" customHeight="1" x14ac:dyDescent="0.2">
      <c r="A8" s="674" t="s">
        <v>309</v>
      </c>
      <c r="B8" s="675" t="s">
        <v>491</v>
      </c>
      <c r="C8" s="676" t="s">
        <v>310</v>
      </c>
      <c r="D8" s="676" t="s">
        <v>311</v>
      </c>
      <c r="E8" s="677" t="s">
        <v>492</v>
      </c>
      <c r="F8" s="680" t="s">
        <v>493</v>
      </c>
      <c r="G8" s="678" t="s">
        <v>312</v>
      </c>
      <c r="H8" s="678"/>
      <c r="I8" s="678"/>
      <c r="J8" s="680" t="s">
        <v>644</v>
      </c>
      <c r="K8" s="680" t="s">
        <v>645</v>
      </c>
      <c r="L8" s="277"/>
      <c r="M8" s="277"/>
    </row>
    <row r="9" spans="1:14" s="278" customFormat="1" ht="69.75" customHeight="1" x14ac:dyDescent="0.2">
      <c r="A9" s="674"/>
      <c r="B9" s="675"/>
      <c r="C9" s="676"/>
      <c r="D9" s="676"/>
      <c r="E9" s="677"/>
      <c r="F9" s="681"/>
      <c r="G9" s="298" t="s">
        <v>913</v>
      </c>
      <c r="H9" s="310" t="s">
        <v>658</v>
      </c>
      <c r="I9" s="298" t="s">
        <v>659</v>
      </c>
      <c r="J9" s="681"/>
      <c r="K9" s="681"/>
      <c r="L9" s="277"/>
      <c r="M9" s="277"/>
    </row>
    <row r="10" spans="1:14" s="205" customFormat="1" ht="12.75" customHeight="1" x14ac:dyDescent="0.2">
      <c r="A10" s="299">
        <v>1</v>
      </c>
      <c r="B10" s="308" t="s">
        <v>494</v>
      </c>
      <c r="C10" s="300">
        <v>3</v>
      </c>
      <c r="D10" s="300">
        <v>4</v>
      </c>
      <c r="E10" s="301">
        <v>5</v>
      </c>
      <c r="F10" s="301">
        <v>6</v>
      </c>
      <c r="G10" s="302">
        <v>7</v>
      </c>
      <c r="H10" s="311">
        <v>8</v>
      </c>
      <c r="I10" s="302">
        <v>9</v>
      </c>
      <c r="J10" s="308" t="s">
        <v>196</v>
      </c>
      <c r="K10" s="308" t="s">
        <v>147</v>
      </c>
      <c r="L10" s="204"/>
      <c r="M10" s="204"/>
    </row>
    <row r="11" spans="1:14" s="278" customFormat="1" ht="14.25" customHeight="1" x14ac:dyDescent="0.2">
      <c r="A11" s="303" t="s">
        <v>502</v>
      </c>
      <c r="B11" s="351"/>
      <c r="C11" s="305"/>
      <c r="D11" s="305"/>
      <c r="E11" s="304"/>
      <c r="F11" s="617"/>
      <c r="G11" s="362">
        <f>SUM(G12+G106+G145+G196)</f>
        <v>758149.20000000007</v>
      </c>
      <c r="H11" s="362">
        <f t="shared" ref="H11:I11" si="0">SUM(H12+H106+H145+H196)</f>
        <v>201557.39999999997</v>
      </c>
      <c r="I11" s="362">
        <f t="shared" si="0"/>
        <v>959706.6</v>
      </c>
      <c r="J11" s="362">
        <f>SUM(J12+J106+J145+J196)</f>
        <v>171373.40000000002</v>
      </c>
      <c r="K11" s="362">
        <f>SUM(K12+K106+K145+K196)</f>
        <v>176104.7</v>
      </c>
      <c r="L11" s="277" t="s">
        <v>306</v>
      </c>
      <c r="M11" s="277"/>
    </row>
    <row r="12" spans="1:14" s="334" customFormat="1" x14ac:dyDescent="0.2">
      <c r="A12" s="523" t="s">
        <v>511</v>
      </c>
      <c r="B12" s="524" t="s">
        <v>512</v>
      </c>
      <c r="C12" s="525"/>
      <c r="D12" s="525"/>
      <c r="E12" s="306"/>
      <c r="F12" s="618"/>
      <c r="G12" s="356">
        <f>SUM(G20+G45+G61+G81+G94+G100+G13)</f>
        <v>591302</v>
      </c>
      <c r="H12" s="356">
        <f>SUM(H20+H45+H61+H81+H94+H100+H13)</f>
        <v>32161.199999999997</v>
      </c>
      <c r="I12" s="356">
        <f>SUM(I20+I45+I61+I81+I94+I100+I13)</f>
        <v>623463.19999999995</v>
      </c>
      <c r="J12" s="356">
        <f>SUM(J20+J45+J61+J81+J94+J100)</f>
        <v>159923.20000000001</v>
      </c>
      <c r="K12" s="356">
        <f>SUM(K20+K45+K61+K81+K94+K100)</f>
        <v>176104.7</v>
      </c>
      <c r="L12" s="359"/>
      <c r="M12" s="359"/>
    </row>
    <row r="13" spans="1:14" s="334" customFormat="1" ht="25.5" x14ac:dyDescent="0.2">
      <c r="A13" s="523" t="s">
        <v>315</v>
      </c>
      <c r="B13" s="524" t="s">
        <v>512</v>
      </c>
      <c r="C13" s="525">
        <v>3</v>
      </c>
      <c r="D13" s="525"/>
      <c r="E13" s="306"/>
      <c r="F13" s="618"/>
      <c r="G13" s="356">
        <v>90</v>
      </c>
      <c r="H13" s="356"/>
      <c r="I13" s="356">
        <f t="shared" ref="I13:I19" si="1">G13+H13</f>
        <v>90</v>
      </c>
      <c r="J13" s="356"/>
      <c r="K13" s="356"/>
      <c r="L13" s="359"/>
      <c r="M13" s="561"/>
    </row>
    <row r="14" spans="1:14" s="334" customFormat="1" ht="25.5" x14ac:dyDescent="0.2">
      <c r="A14" s="523" t="s">
        <v>688</v>
      </c>
      <c r="B14" s="524" t="s">
        <v>512</v>
      </c>
      <c r="C14" s="525">
        <v>3</v>
      </c>
      <c r="D14" s="525">
        <v>14</v>
      </c>
      <c r="E14" s="306"/>
      <c r="F14" s="618"/>
      <c r="G14" s="356">
        <v>90</v>
      </c>
      <c r="H14" s="356"/>
      <c r="I14" s="356">
        <f t="shared" si="1"/>
        <v>90</v>
      </c>
      <c r="J14" s="356"/>
      <c r="K14" s="356"/>
      <c r="L14" s="359"/>
      <c r="M14" s="359"/>
      <c r="N14" s="559"/>
    </row>
    <row r="15" spans="1:14" s="289" customFormat="1" x14ac:dyDescent="0.2">
      <c r="A15" s="307" t="s">
        <v>523</v>
      </c>
      <c r="B15" s="286" t="s">
        <v>512</v>
      </c>
      <c r="C15" s="287">
        <v>3</v>
      </c>
      <c r="D15" s="287">
        <v>14</v>
      </c>
      <c r="E15" s="350">
        <v>5220000</v>
      </c>
      <c r="F15" s="619"/>
      <c r="G15" s="314">
        <v>90</v>
      </c>
      <c r="H15" s="314"/>
      <c r="I15" s="314">
        <f t="shared" si="1"/>
        <v>90</v>
      </c>
      <c r="J15" s="314"/>
      <c r="K15" s="314"/>
      <c r="L15" s="288"/>
      <c r="M15" s="288"/>
    </row>
    <row r="16" spans="1:14" s="289" customFormat="1" ht="38.25" x14ac:dyDescent="0.2">
      <c r="A16" s="309" t="s">
        <v>678</v>
      </c>
      <c r="B16" s="286" t="s">
        <v>512</v>
      </c>
      <c r="C16" s="287">
        <v>3</v>
      </c>
      <c r="D16" s="287">
        <v>14</v>
      </c>
      <c r="E16" s="350">
        <v>5222500</v>
      </c>
      <c r="F16" s="620"/>
      <c r="G16" s="314">
        <v>90</v>
      </c>
      <c r="H16" s="314"/>
      <c r="I16" s="314">
        <f t="shared" si="1"/>
        <v>90</v>
      </c>
      <c r="J16" s="314"/>
      <c r="K16" s="314"/>
      <c r="L16" s="288"/>
      <c r="M16" s="288"/>
    </row>
    <row r="17" spans="1:13" s="289" customFormat="1" x14ac:dyDescent="0.2">
      <c r="A17" s="307" t="s">
        <v>507</v>
      </c>
      <c r="B17" s="286" t="s">
        <v>512</v>
      </c>
      <c r="C17" s="287">
        <v>3</v>
      </c>
      <c r="D17" s="287">
        <v>14</v>
      </c>
      <c r="E17" s="350">
        <v>5222500</v>
      </c>
      <c r="F17" s="620">
        <v>200</v>
      </c>
      <c r="G17" s="314">
        <v>90</v>
      </c>
      <c r="H17" s="314"/>
      <c r="I17" s="314">
        <f t="shared" si="1"/>
        <v>90</v>
      </c>
      <c r="J17" s="314"/>
      <c r="K17" s="314"/>
      <c r="L17" s="288"/>
      <c r="M17" s="288"/>
    </row>
    <row r="18" spans="1:13" s="289" customFormat="1" x14ac:dyDescent="0.2">
      <c r="A18" s="307" t="s">
        <v>650</v>
      </c>
      <c r="B18" s="286" t="s">
        <v>512</v>
      </c>
      <c r="C18" s="287">
        <v>3</v>
      </c>
      <c r="D18" s="287">
        <v>14</v>
      </c>
      <c r="E18" s="350">
        <v>5222501</v>
      </c>
      <c r="F18" s="620">
        <v>240</v>
      </c>
      <c r="G18" s="314">
        <v>90</v>
      </c>
      <c r="H18" s="314"/>
      <c r="I18" s="314">
        <f t="shared" si="1"/>
        <v>90</v>
      </c>
      <c r="J18" s="314"/>
      <c r="K18" s="314"/>
      <c r="L18" s="288"/>
      <c r="M18" s="288"/>
    </row>
    <row r="19" spans="1:13" s="289" customFormat="1" x14ac:dyDescent="0.2">
      <c r="A19" s="307" t="s">
        <v>689</v>
      </c>
      <c r="B19" s="286" t="s">
        <v>512</v>
      </c>
      <c r="C19" s="287">
        <v>3</v>
      </c>
      <c r="D19" s="287">
        <v>14</v>
      </c>
      <c r="E19" s="350">
        <v>5222501</v>
      </c>
      <c r="F19" s="620">
        <v>244</v>
      </c>
      <c r="G19" s="314">
        <v>90</v>
      </c>
      <c r="H19" s="314"/>
      <c r="I19" s="314">
        <f t="shared" si="1"/>
        <v>90</v>
      </c>
      <c r="J19" s="314"/>
      <c r="K19" s="314"/>
      <c r="L19" s="288"/>
      <c r="M19" s="288"/>
    </row>
    <row r="20" spans="1:13" s="278" customFormat="1" ht="13.5" customHeight="1" x14ac:dyDescent="0.2">
      <c r="A20" s="363" t="s">
        <v>316</v>
      </c>
      <c r="B20" s="520" t="s">
        <v>512</v>
      </c>
      <c r="C20" s="364">
        <v>4</v>
      </c>
      <c r="D20" s="364" t="s">
        <v>314</v>
      </c>
      <c r="E20" s="365" t="s">
        <v>314</v>
      </c>
      <c r="F20" s="621" t="s">
        <v>314</v>
      </c>
      <c r="G20" s="361">
        <f>SUM(G21+G30)</f>
        <v>74851.600000000006</v>
      </c>
      <c r="H20" s="361">
        <f>SUM(H21+H30)</f>
        <v>0</v>
      </c>
      <c r="I20" s="356">
        <f t="shared" ref="I20:I186" si="2">G20+H20</f>
        <v>74851.600000000006</v>
      </c>
      <c r="J20" s="361">
        <v>48193</v>
      </c>
      <c r="K20" s="361">
        <v>48193</v>
      </c>
      <c r="L20" s="366" t="s">
        <v>306</v>
      </c>
      <c r="M20" s="277"/>
    </row>
    <row r="21" spans="1:13" s="278" customFormat="1" ht="13.5" customHeight="1" x14ac:dyDescent="0.2">
      <c r="A21" s="363" t="s">
        <v>317</v>
      </c>
      <c r="B21" s="349" t="s">
        <v>512</v>
      </c>
      <c r="C21" s="364">
        <v>4</v>
      </c>
      <c r="D21" s="364">
        <v>9</v>
      </c>
      <c r="E21" s="365" t="s">
        <v>314</v>
      </c>
      <c r="F21" s="621" t="s">
        <v>314</v>
      </c>
      <c r="G21" s="361">
        <f>G22+G27</f>
        <v>57264.2</v>
      </c>
      <c r="H21" s="362">
        <f>H28</f>
        <v>0</v>
      </c>
      <c r="I21" s="356">
        <f t="shared" si="2"/>
        <v>57264.2</v>
      </c>
      <c r="J21" s="361">
        <v>48193</v>
      </c>
      <c r="K21" s="361">
        <v>48193</v>
      </c>
      <c r="L21" s="366" t="s">
        <v>306</v>
      </c>
      <c r="M21" s="277"/>
    </row>
    <row r="22" spans="1:13" s="278" customFormat="1" ht="39" customHeight="1" x14ac:dyDescent="0.2">
      <c r="A22" s="363" t="s">
        <v>892</v>
      </c>
      <c r="B22" s="349" t="s">
        <v>512</v>
      </c>
      <c r="C22" s="364">
        <v>4</v>
      </c>
      <c r="D22" s="364">
        <v>9</v>
      </c>
      <c r="E22" s="365">
        <v>5226100</v>
      </c>
      <c r="F22" s="621" t="s">
        <v>314</v>
      </c>
      <c r="G22" s="361">
        <f>G23+G25</f>
        <v>48192</v>
      </c>
      <c r="H22" s="362"/>
      <c r="I22" s="356">
        <f t="shared" si="2"/>
        <v>48192</v>
      </c>
      <c r="J22" s="361">
        <v>48193</v>
      </c>
      <c r="K22" s="361">
        <v>48193</v>
      </c>
      <c r="L22" s="366" t="s">
        <v>306</v>
      </c>
      <c r="M22" s="277"/>
    </row>
    <row r="23" spans="1:13" ht="13.5" customHeight="1" x14ac:dyDescent="0.2">
      <c r="A23" s="307" t="s">
        <v>650</v>
      </c>
      <c r="B23" s="291" t="s">
        <v>512</v>
      </c>
      <c r="C23" s="279">
        <v>4</v>
      </c>
      <c r="D23" s="279">
        <v>9</v>
      </c>
      <c r="E23" s="280">
        <v>5226105</v>
      </c>
      <c r="F23" s="622">
        <v>240</v>
      </c>
      <c r="G23" s="312">
        <f>G24</f>
        <v>18192</v>
      </c>
      <c r="H23" s="313"/>
      <c r="I23" s="314">
        <f t="shared" si="2"/>
        <v>18192</v>
      </c>
      <c r="J23" s="312">
        <v>48193</v>
      </c>
      <c r="K23" s="312">
        <v>48193</v>
      </c>
      <c r="L23" s="202" t="s">
        <v>306</v>
      </c>
      <c r="M23" s="201"/>
    </row>
    <row r="24" spans="1:13" ht="38.25" x14ac:dyDescent="0.2">
      <c r="A24" s="307" t="s">
        <v>651</v>
      </c>
      <c r="B24" s="291" t="s">
        <v>512</v>
      </c>
      <c r="C24" s="279">
        <v>4</v>
      </c>
      <c r="D24" s="279">
        <v>9</v>
      </c>
      <c r="E24" s="280">
        <v>5226105</v>
      </c>
      <c r="F24" s="622">
        <v>243</v>
      </c>
      <c r="G24" s="312">
        <v>18192</v>
      </c>
      <c r="H24" s="313"/>
      <c r="I24" s="314">
        <f t="shared" si="2"/>
        <v>18192</v>
      </c>
      <c r="J24" s="312">
        <v>13193</v>
      </c>
      <c r="K24" s="312">
        <v>8193</v>
      </c>
      <c r="L24" s="202" t="s">
        <v>306</v>
      </c>
      <c r="M24" s="201"/>
    </row>
    <row r="25" spans="1:13" x14ac:dyDescent="0.2">
      <c r="A25" s="309" t="s">
        <v>526</v>
      </c>
      <c r="B25" s="291" t="s">
        <v>512</v>
      </c>
      <c r="C25" s="279">
        <v>4</v>
      </c>
      <c r="D25" s="279">
        <v>9</v>
      </c>
      <c r="E25" s="280">
        <v>5226105</v>
      </c>
      <c r="F25" s="622">
        <v>400</v>
      </c>
      <c r="G25" s="312">
        <f>G26</f>
        <v>30000</v>
      </c>
      <c r="H25" s="313"/>
      <c r="I25" s="314">
        <f t="shared" si="2"/>
        <v>30000</v>
      </c>
      <c r="J25" s="312"/>
      <c r="K25" s="312"/>
      <c r="L25" s="202"/>
      <c r="M25" s="201"/>
    </row>
    <row r="26" spans="1:13" ht="38.25" x14ac:dyDescent="0.2">
      <c r="A26" s="309" t="s">
        <v>527</v>
      </c>
      <c r="B26" s="291" t="s">
        <v>512</v>
      </c>
      <c r="C26" s="279">
        <v>4</v>
      </c>
      <c r="D26" s="279">
        <v>9</v>
      </c>
      <c r="E26" s="280">
        <v>5226105</v>
      </c>
      <c r="F26" s="622">
        <v>411</v>
      </c>
      <c r="G26" s="312">
        <v>30000</v>
      </c>
      <c r="H26" s="313"/>
      <c r="I26" s="314">
        <f t="shared" si="2"/>
        <v>30000</v>
      </c>
      <c r="J26" s="312">
        <v>35000</v>
      </c>
      <c r="K26" s="312">
        <v>40000</v>
      </c>
      <c r="L26" s="202" t="s">
        <v>306</v>
      </c>
      <c r="M26" s="201"/>
    </row>
    <row r="27" spans="1:13" s="278" customFormat="1" x14ac:dyDescent="0.2">
      <c r="A27" s="611" t="s">
        <v>893</v>
      </c>
      <c r="B27" s="349" t="s">
        <v>512</v>
      </c>
      <c r="C27" s="364">
        <v>4</v>
      </c>
      <c r="D27" s="364">
        <v>9</v>
      </c>
      <c r="E27" s="365">
        <v>5227000</v>
      </c>
      <c r="F27" s="621"/>
      <c r="G27" s="361">
        <f>G28</f>
        <v>9072.2000000000007</v>
      </c>
      <c r="H27" s="362"/>
      <c r="I27" s="356">
        <f t="shared" si="2"/>
        <v>9072.2000000000007</v>
      </c>
      <c r="J27" s="361"/>
      <c r="K27" s="361"/>
      <c r="L27" s="366"/>
      <c r="M27" s="277"/>
    </row>
    <row r="28" spans="1:13" x14ac:dyDescent="0.2">
      <c r="A28" s="307" t="s">
        <v>650</v>
      </c>
      <c r="B28" s="291" t="s">
        <v>512</v>
      </c>
      <c r="C28" s="279">
        <v>4</v>
      </c>
      <c r="D28" s="279">
        <v>9</v>
      </c>
      <c r="E28" s="280">
        <v>5227000</v>
      </c>
      <c r="F28" s="316">
        <v>240</v>
      </c>
      <c r="G28" s="312">
        <f>G29</f>
        <v>9072.2000000000007</v>
      </c>
      <c r="H28" s="312">
        <f>H29</f>
        <v>0</v>
      </c>
      <c r="I28" s="314">
        <f t="shared" si="2"/>
        <v>9072.2000000000007</v>
      </c>
      <c r="J28" s="312"/>
      <c r="K28" s="312"/>
      <c r="L28" s="202"/>
      <c r="M28" s="201"/>
    </row>
    <row r="29" spans="1:13" ht="25.5" x14ac:dyDescent="0.2">
      <c r="A29" s="307" t="s">
        <v>698</v>
      </c>
      <c r="B29" s="291" t="s">
        <v>512</v>
      </c>
      <c r="C29" s="279">
        <v>4</v>
      </c>
      <c r="D29" s="279">
        <v>9</v>
      </c>
      <c r="E29" s="280">
        <v>5227000</v>
      </c>
      <c r="F29" s="316">
        <v>244</v>
      </c>
      <c r="G29" s="312">
        <v>9072.2000000000007</v>
      </c>
      <c r="H29" s="315"/>
      <c r="I29" s="314">
        <f t="shared" si="2"/>
        <v>9072.2000000000007</v>
      </c>
      <c r="J29" s="312"/>
      <c r="K29" s="312"/>
      <c r="L29" s="202"/>
      <c r="M29" s="201"/>
    </row>
    <row r="30" spans="1:13" s="278" customFormat="1" ht="17.25" customHeight="1" x14ac:dyDescent="0.2">
      <c r="A30" s="363" t="s">
        <v>701</v>
      </c>
      <c r="B30" s="349" t="s">
        <v>512</v>
      </c>
      <c r="C30" s="364">
        <v>4</v>
      </c>
      <c r="D30" s="364">
        <v>12</v>
      </c>
      <c r="E30" s="365" t="s">
        <v>314</v>
      </c>
      <c r="F30" s="621" t="s">
        <v>314</v>
      </c>
      <c r="G30" s="361">
        <f>SUM(G34+G31)</f>
        <v>17587.400000000001</v>
      </c>
      <c r="H30" s="361">
        <f t="shared" ref="H30:I30" si="3">SUM(H34+H31)</f>
        <v>0</v>
      </c>
      <c r="I30" s="361">
        <f t="shared" si="3"/>
        <v>17587.400000000001</v>
      </c>
      <c r="J30" s="361"/>
      <c r="K30" s="361"/>
      <c r="L30" s="366" t="s">
        <v>306</v>
      </c>
      <c r="M30" s="277"/>
    </row>
    <row r="31" spans="1:13" s="278" customFormat="1" ht="25.5" customHeight="1" x14ac:dyDescent="0.2">
      <c r="A31" s="363" t="s">
        <v>895</v>
      </c>
      <c r="B31" s="349" t="s">
        <v>512</v>
      </c>
      <c r="C31" s="364">
        <v>4</v>
      </c>
      <c r="D31" s="364">
        <v>12</v>
      </c>
      <c r="E31" s="365">
        <v>923400</v>
      </c>
      <c r="F31" s="621"/>
      <c r="G31" s="361">
        <f>G32</f>
        <v>7220.9</v>
      </c>
      <c r="H31" s="361">
        <f t="shared" ref="H31:I32" si="4">H32</f>
        <v>0</v>
      </c>
      <c r="I31" s="361">
        <f t="shared" si="4"/>
        <v>7220.9</v>
      </c>
      <c r="J31" s="361"/>
      <c r="K31" s="361"/>
      <c r="L31" s="366"/>
      <c r="M31" s="277"/>
    </row>
    <row r="32" spans="1:13" ht="17.25" customHeight="1" x14ac:dyDescent="0.2">
      <c r="A32" s="307" t="s">
        <v>650</v>
      </c>
      <c r="B32" s="291" t="s">
        <v>512</v>
      </c>
      <c r="C32" s="279">
        <v>4</v>
      </c>
      <c r="D32" s="279">
        <v>12</v>
      </c>
      <c r="E32" s="280">
        <v>923400</v>
      </c>
      <c r="F32" s="622">
        <v>240</v>
      </c>
      <c r="G32" s="312">
        <f>G33</f>
        <v>7220.9</v>
      </c>
      <c r="H32" s="312">
        <f t="shared" si="4"/>
        <v>0</v>
      </c>
      <c r="I32" s="312">
        <f t="shared" si="4"/>
        <v>7220.9</v>
      </c>
      <c r="J32" s="312"/>
      <c r="K32" s="312"/>
      <c r="L32" s="202"/>
      <c r="M32" s="201"/>
    </row>
    <row r="33" spans="1:13" ht="17.25" customHeight="1" x14ac:dyDescent="0.2">
      <c r="A33" s="307" t="s">
        <v>698</v>
      </c>
      <c r="B33" s="291" t="s">
        <v>512</v>
      </c>
      <c r="C33" s="279">
        <v>4</v>
      </c>
      <c r="D33" s="279">
        <v>12</v>
      </c>
      <c r="E33" s="280">
        <v>923400</v>
      </c>
      <c r="F33" s="622">
        <v>244</v>
      </c>
      <c r="G33" s="312">
        <v>7220.9</v>
      </c>
      <c r="H33" s="312"/>
      <c r="I33" s="314">
        <f>G33+H33</f>
        <v>7220.9</v>
      </c>
      <c r="J33" s="312"/>
      <c r="K33" s="312"/>
      <c r="L33" s="202"/>
      <c r="M33" s="201"/>
    </row>
    <row r="34" spans="1:13" s="278" customFormat="1" ht="13.5" customHeight="1" x14ac:dyDescent="0.2">
      <c r="A34" s="363" t="s">
        <v>523</v>
      </c>
      <c r="B34" s="349" t="s">
        <v>512</v>
      </c>
      <c r="C34" s="364">
        <v>4</v>
      </c>
      <c r="D34" s="364">
        <v>12</v>
      </c>
      <c r="E34" s="355">
        <v>5220000</v>
      </c>
      <c r="F34" s="623" t="s">
        <v>314</v>
      </c>
      <c r="G34" s="361">
        <f>SUM(G38+G35)</f>
        <v>10366.500000000002</v>
      </c>
      <c r="H34" s="361">
        <f>SUM(H38+H35)</f>
        <v>0</v>
      </c>
      <c r="I34" s="356">
        <f t="shared" si="2"/>
        <v>10366.500000000002</v>
      </c>
      <c r="J34" s="361"/>
      <c r="K34" s="361"/>
      <c r="L34" s="366" t="s">
        <v>306</v>
      </c>
      <c r="M34" s="277"/>
    </row>
    <row r="35" spans="1:13" s="278" customFormat="1" ht="42" customHeight="1" x14ac:dyDescent="0.2">
      <c r="A35" s="628" t="s">
        <v>908</v>
      </c>
      <c r="B35" s="349" t="s">
        <v>512</v>
      </c>
      <c r="C35" s="364">
        <v>4</v>
      </c>
      <c r="D35" s="364">
        <v>12</v>
      </c>
      <c r="E35" s="355">
        <v>5225906</v>
      </c>
      <c r="F35" s="623"/>
      <c r="G35" s="361">
        <f>G36</f>
        <v>641.70000000000005</v>
      </c>
      <c r="H35" s="361">
        <f>H36</f>
        <v>0</v>
      </c>
      <c r="I35" s="356">
        <f t="shared" si="2"/>
        <v>641.70000000000005</v>
      </c>
      <c r="J35" s="361"/>
      <c r="K35" s="361"/>
      <c r="L35" s="366"/>
      <c r="M35" s="277"/>
    </row>
    <row r="36" spans="1:13" s="278" customFormat="1" ht="13.5" customHeight="1" x14ac:dyDescent="0.2">
      <c r="A36" s="629" t="s">
        <v>518</v>
      </c>
      <c r="B36" s="291" t="s">
        <v>512</v>
      </c>
      <c r="C36" s="279">
        <v>4</v>
      </c>
      <c r="D36" s="279">
        <v>12</v>
      </c>
      <c r="E36" s="294">
        <v>5225906</v>
      </c>
      <c r="F36" s="316">
        <v>240</v>
      </c>
      <c r="G36" s="312">
        <f>G37</f>
        <v>641.70000000000005</v>
      </c>
      <c r="H36" s="312">
        <f>H37</f>
        <v>0</v>
      </c>
      <c r="I36" s="314">
        <f t="shared" si="2"/>
        <v>641.70000000000005</v>
      </c>
      <c r="J36" s="312"/>
      <c r="K36" s="312"/>
      <c r="L36" s="366"/>
      <c r="M36" s="277"/>
    </row>
    <row r="37" spans="1:13" s="278" customFormat="1" ht="13.5" customHeight="1" x14ac:dyDescent="0.2">
      <c r="A37" s="629" t="s">
        <v>519</v>
      </c>
      <c r="B37" s="291" t="s">
        <v>512</v>
      </c>
      <c r="C37" s="279">
        <v>4</v>
      </c>
      <c r="D37" s="279">
        <v>12</v>
      </c>
      <c r="E37" s="294">
        <v>5225906</v>
      </c>
      <c r="F37" s="316">
        <v>244</v>
      </c>
      <c r="G37" s="312">
        <v>641.70000000000005</v>
      </c>
      <c r="H37" s="312"/>
      <c r="I37" s="314">
        <f t="shared" si="2"/>
        <v>641.70000000000005</v>
      </c>
      <c r="J37" s="312"/>
      <c r="K37" s="312"/>
      <c r="L37" s="366"/>
      <c r="M37" s="277"/>
    </row>
    <row r="38" spans="1:13" s="278" customFormat="1" ht="38.25" customHeight="1" x14ac:dyDescent="0.2">
      <c r="A38" s="352" t="s">
        <v>702</v>
      </c>
      <c r="B38" s="349" t="s">
        <v>512</v>
      </c>
      <c r="C38" s="364">
        <v>4</v>
      </c>
      <c r="D38" s="364">
        <v>12</v>
      </c>
      <c r="E38" s="355">
        <v>5226300</v>
      </c>
      <c r="F38" s="623" t="s">
        <v>314</v>
      </c>
      <c r="G38" s="361">
        <f>G39+G41+G43</f>
        <v>9724.8000000000011</v>
      </c>
      <c r="H38" s="361">
        <f t="shared" ref="H38" si="5">H39+H41+H43</f>
        <v>0</v>
      </c>
      <c r="I38" s="361">
        <f>I39+I41+I43</f>
        <v>9724.8000000000011</v>
      </c>
      <c r="J38" s="361"/>
      <c r="K38" s="361"/>
      <c r="L38" s="366" t="s">
        <v>306</v>
      </c>
      <c r="M38" s="277"/>
    </row>
    <row r="39" spans="1:13" x14ac:dyDescent="0.2">
      <c r="A39" s="307" t="s">
        <v>650</v>
      </c>
      <c r="B39" s="291" t="s">
        <v>512</v>
      </c>
      <c r="C39" s="279">
        <v>4</v>
      </c>
      <c r="D39" s="279">
        <v>12</v>
      </c>
      <c r="E39" s="294">
        <v>5226300</v>
      </c>
      <c r="F39" s="316">
        <v>240</v>
      </c>
      <c r="G39" s="312">
        <f>SUM(G40)</f>
        <v>7751.9</v>
      </c>
      <c r="H39" s="312">
        <f>SUM(H40)</f>
        <v>0</v>
      </c>
      <c r="I39" s="314">
        <f>SUM(I40)</f>
        <v>7751.9</v>
      </c>
      <c r="J39" s="312"/>
      <c r="K39" s="312"/>
      <c r="L39" s="202"/>
      <c r="M39" s="201"/>
    </row>
    <row r="40" spans="1:13" ht="25.5" x14ac:dyDescent="0.2">
      <c r="A40" s="307" t="s">
        <v>698</v>
      </c>
      <c r="B40" s="291" t="s">
        <v>512</v>
      </c>
      <c r="C40" s="279">
        <v>4</v>
      </c>
      <c r="D40" s="279">
        <v>12</v>
      </c>
      <c r="E40" s="294">
        <v>5226300</v>
      </c>
      <c r="F40" s="316">
        <v>244</v>
      </c>
      <c r="G40" s="312">
        <v>7751.9</v>
      </c>
      <c r="H40" s="312"/>
      <c r="I40" s="314">
        <f>G40+H40</f>
        <v>7751.9</v>
      </c>
      <c r="J40" s="312"/>
      <c r="K40" s="312"/>
      <c r="L40" s="202"/>
      <c r="M40" s="201"/>
    </row>
    <row r="41" spans="1:13" x14ac:dyDescent="0.2">
      <c r="A41" s="307" t="s">
        <v>521</v>
      </c>
      <c r="B41" s="291" t="s">
        <v>512</v>
      </c>
      <c r="C41" s="279">
        <v>4</v>
      </c>
      <c r="D41" s="279">
        <v>12</v>
      </c>
      <c r="E41" s="294">
        <v>5226300</v>
      </c>
      <c r="F41" s="316">
        <v>610</v>
      </c>
      <c r="G41" s="312">
        <f>SUM(G42)</f>
        <v>1681.7</v>
      </c>
      <c r="H41" s="312">
        <f>SUM(H42)</f>
        <v>0</v>
      </c>
      <c r="I41" s="314">
        <f>SUM(I42)</f>
        <v>1681.7</v>
      </c>
      <c r="J41" s="312"/>
      <c r="K41" s="312"/>
      <c r="L41" s="202"/>
      <c r="M41" s="201"/>
    </row>
    <row r="42" spans="1:13" x14ac:dyDescent="0.2">
      <c r="A42" s="307" t="s">
        <v>522</v>
      </c>
      <c r="B42" s="291" t="s">
        <v>512</v>
      </c>
      <c r="C42" s="279">
        <v>4</v>
      </c>
      <c r="D42" s="279">
        <v>12</v>
      </c>
      <c r="E42" s="294">
        <v>5226300</v>
      </c>
      <c r="F42" s="316">
        <v>612</v>
      </c>
      <c r="G42" s="312">
        <v>1681.7</v>
      </c>
      <c r="H42" s="312"/>
      <c r="I42" s="314">
        <f>G42+H42</f>
        <v>1681.7</v>
      </c>
      <c r="J42" s="312"/>
      <c r="K42" s="312"/>
      <c r="L42" s="202"/>
      <c r="M42" s="201"/>
    </row>
    <row r="43" spans="1:13" x14ac:dyDescent="0.2">
      <c r="A43" s="307" t="s">
        <v>536</v>
      </c>
      <c r="B43" s="291" t="s">
        <v>512</v>
      </c>
      <c r="C43" s="279">
        <v>4</v>
      </c>
      <c r="D43" s="279">
        <v>12</v>
      </c>
      <c r="E43" s="294">
        <v>5226300</v>
      </c>
      <c r="F43" s="316">
        <v>620</v>
      </c>
      <c r="G43" s="312">
        <f>SUM(G44)</f>
        <v>291.2</v>
      </c>
      <c r="H43" s="312">
        <f>SUM(H44)</f>
        <v>0</v>
      </c>
      <c r="I43" s="314">
        <f>SUM(I44)</f>
        <v>291.2</v>
      </c>
      <c r="J43" s="312"/>
      <c r="K43" s="312"/>
      <c r="L43" s="202"/>
      <c r="M43" s="201"/>
    </row>
    <row r="44" spans="1:13" x14ac:dyDescent="0.2">
      <c r="A44" s="307" t="s">
        <v>538</v>
      </c>
      <c r="B44" s="291" t="s">
        <v>512</v>
      </c>
      <c r="C44" s="279">
        <v>4</v>
      </c>
      <c r="D44" s="279">
        <v>12</v>
      </c>
      <c r="E44" s="294">
        <v>5226300</v>
      </c>
      <c r="F44" s="316">
        <v>622</v>
      </c>
      <c r="G44" s="312">
        <v>291.2</v>
      </c>
      <c r="H44" s="312"/>
      <c r="I44" s="314">
        <f>G44+H44</f>
        <v>291.2</v>
      </c>
      <c r="J44" s="312"/>
      <c r="K44" s="312"/>
      <c r="L44" s="202"/>
      <c r="M44" s="201"/>
    </row>
    <row r="45" spans="1:13" s="278" customFormat="1" x14ac:dyDescent="0.2">
      <c r="A45" s="363" t="s">
        <v>318</v>
      </c>
      <c r="B45" s="349" t="s">
        <v>512</v>
      </c>
      <c r="C45" s="364">
        <v>5</v>
      </c>
      <c r="D45" s="364" t="s">
        <v>314</v>
      </c>
      <c r="E45" s="365" t="s">
        <v>314</v>
      </c>
      <c r="F45" s="621" t="s">
        <v>314</v>
      </c>
      <c r="G45" s="362">
        <f>G50+G46+G57</f>
        <v>88389.799999999988</v>
      </c>
      <c r="H45" s="362">
        <f>H50+H46+H57</f>
        <v>80542.8</v>
      </c>
      <c r="I45" s="356">
        <f t="shared" si="2"/>
        <v>168932.59999999998</v>
      </c>
      <c r="J45" s="361">
        <v>14460</v>
      </c>
      <c r="K45" s="361">
        <v>17460</v>
      </c>
      <c r="L45" s="366" t="s">
        <v>306</v>
      </c>
      <c r="M45" s="277"/>
    </row>
    <row r="46" spans="1:13" s="278" customFormat="1" ht="13.5" customHeight="1" x14ac:dyDescent="0.2">
      <c r="A46" s="527" t="s">
        <v>203</v>
      </c>
      <c r="B46" s="349" t="s">
        <v>512</v>
      </c>
      <c r="C46" s="364">
        <v>5</v>
      </c>
      <c r="D46" s="364">
        <v>1</v>
      </c>
      <c r="E46" s="365"/>
      <c r="F46" s="621"/>
      <c r="G46" s="356">
        <f t="shared" ref="G46:I48" si="6">SUM(G47)</f>
        <v>12840.4</v>
      </c>
      <c r="H46" s="356">
        <f t="shared" si="6"/>
        <v>0</v>
      </c>
      <c r="I46" s="356">
        <f t="shared" si="6"/>
        <v>12840.4</v>
      </c>
      <c r="J46" s="361"/>
      <c r="K46" s="361"/>
      <c r="L46" s="366"/>
      <c r="M46" s="277"/>
    </row>
    <row r="47" spans="1:13" ht="13.5" customHeight="1" x14ac:dyDescent="0.2">
      <c r="A47" s="307" t="s">
        <v>523</v>
      </c>
      <c r="B47" s="291" t="s">
        <v>512</v>
      </c>
      <c r="C47" s="279">
        <v>5</v>
      </c>
      <c r="D47" s="279">
        <v>1</v>
      </c>
      <c r="E47" s="280">
        <v>5220000</v>
      </c>
      <c r="F47" s="622"/>
      <c r="G47" s="314">
        <f t="shared" si="6"/>
        <v>12840.4</v>
      </c>
      <c r="H47" s="314">
        <f t="shared" si="6"/>
        <v>0</v>
      </c>
      <c r="I47" s="314">
        <f t="shared" si="6"/>
        <v>12840.4</v>
      </c>
      <c r="J47" s="312"/>
      <c r="K47" s="312"/>
      <c r="L47" s="202"/>
      <c r="M47" s="201"/>
    </row>
    <row r="48" spans="1:13" ht="13.5" customHeight="1" x14ac:dyDescent="0.2">
      <c r="A48" s="307" t="s">
        <v>650</v>
      </c>
      <c r="B48" s="291" t="s">
        <v>512</v>
      </c>
      <c r="C48" s="279">
        <v>5</v>
      </c>
      <c r="D48" s="279">
        <v>1</v>
      </c>
      <c r="E48" s="280">
        <v>5227000</v>
      </c>
      <c r="F48" s="622">
        <v>240</v>
      </c>
      <c r="G48" s="314">
        <f t="shared" si="6"/>
        <v>12840.4</v>
      </c>
      <c r="H48" s="314">
        <f t="shared" si="6"/>
        <v>0</v>
      </c>
      <c r="I48" s="314">
        <f t="shared" si="6"/>
        <v>12840.4</v>
      </c>
      <c r="J48" s="312"/>
      <c r="K48" s="312"/>
      <c r="L48" s="202"/>
      <c r="M48" s="201"/>
    </row>
    <row r="49" spans="1:13" ht="13.5" customHeight="1" x14ac:dyDescent="0.2">
      <c r="A49" s="307" t="s">
        <v>698</v>
      </c>
      <c r="B49" s="291" t="s">
        <v>512</v>
      </c>
      <c r="C49" s="279">
        <v>5</v>
      </c>
      <c r="D49" s="279">
        <v>1</v>
      </c>
      <c r="E49" s="280">
        <v>5227000</v>
      </c>
      <c r="F49" s="622">
        <v>244</v>
      </c>
      <c r="G49" s="312">
        <v>12840.4</v>
      </c>
      <c r="H49" s="313"/>
      <c r="I49" s="314">
        <f>SUM(G49:H49)</f>
        <v>12840.4</v>
      </c>
      <c r="J49" s="312"/>
      <c r="K49" s="312"/>
      <c r="L49" s="202"/>
      <c r="M49" s="201"/>
    </row>
    <row r="50" spans="1:13" s="278" customFormat="1" ht="13.5" customHeight="1" x14ac:dyDescent="0.2">
      <c r="A50" s="363" t="s">
        <v>210</v>
      </c>
      <c r="B50" s="349" t="s">
        <v>512</v>
      </c>
      <c r="C50" s="364">
        <v>5</v>
      </c>
      <c r="D50" s="364">
        <v>2</v>
      </c>
      <c r="E50" s="365" t="s">
        <v>314</v>
      </c>
      <c r="F50" s="621" t="s">
        <v>314</v>
      </c>
      <c r="G50" s="361">
        <f t="shared" ref="G50:H53" si="7">G51</f>
        <v>66477.2</v>
      </c>
      <c r="H50" s="362">
        <f t="shared" si="7"/>
        <v>80542.8</v>
      </c>
      <c r="I50" s="356">
        <f t="shared" si="2"/>
        <v>147020</v>
      </c>
      <c r="J50" s="361">
        <v>14460</v>
      </c>
      <c r="K50" s="361">
        <v>17460</v>
      </c>
      <c r="L50" s="366" t="s">
        <v>306</v>
      </c>
      <c r="M50" s="277"/>
    </row>
    <row r="51" spans="1:13" s="278" customFormat="1" ht="13.5" customHeight="1" x14ac:dyDescent="0.2">
      <c r="A51" s="363" t="s">
        <v>523</v>
      </c>
      <c r="B51" s="349" t="s">
        <v>512</v>
      </c>
      <c r="C51" s="364">
        <v>5</v>
      </c>
      <c r="D51" s="364">
        <v>2</v>
      </c>
      <c r="E51" s="365">
        <v>5220000</v>
      </c>
      <c r="F51" s="621" t="s">
        <v>314</v>
      </c>
      <c r="G51" s="361">
        <f t="shared" si="7"/>
        <v>66477.2</v>
      </c>
      <c r="H51" s="362">
        <f t="shared" si="7"/>
        <v>80542.8</v>
      </c>
      <c r="I51" s="356">
        <f t="shared" si="2"/>
        <v>147020</v>
      </c>
      <c r="J51" s="361">
        <v>14460</v>
      </c>
      <c r="K51" s="361">
        <v>17460</v>
      </c>
      <c r="L51" s="366" t="s">
        <v>306</v>
      </c>
      <c r="M51" s="277"/>
    </row>
    <row r="52" spans="1:13" s="278" customFormat="1" ht="43.5" customHeight="1" x14ac:dyDescent="0.2">
      <c r="A52" s="363" t="s">
        <v>530</v>
      </c>
      <c r="B52" s="349" t="s">
        <v>512</v>
      </c>
      <c r="C52" s="364">
        <v>5</v>
      </c>
      <c r="D52" s="364">
        <v>2</v>
      </c>
      <c r="E52" s="365">
        <v>5222100</v>
      </c>
      <c r="F52" s="621" t="s">
        <v>314</v>
      </c>
      <c r="G52" s="361">
        <f>G53+G56</f>
        <v>66477.2</v>
      </c>
      <c r="H52" s="362">
        <f>H53+H55</f>
        <v>80542.8</v>
      </c>
      <c r="I52" s="356">
        <f t="shared" si="2"/>
        <v>147020</v>
      </c>
      <c r="J52" s="361">
        <v>14460</v>
      </c>
      <c r="K52" s="361">
        <v>17460</v>
      </c>
      <c r="L52" s="366" t="s">
        <v>306</v>
      </c>
      <c r="M52" s="277"/>
    </row>
    <row r="53" spans="1:13" ht="15" customHeight="1" x14ac:dyDescent="0.2">
      <c r="A53" s="309" t="s">
        <v>526</v>
      </c>
      <c r="B53" s="291" t="s">
        <v>512</v>
      </c>
      <c r="C53" s="279">
        <v>5</v>
      </c>
      <c r="D53" s="279">
        <v>2</v>
      </c>
      <c r="E53" s="280">
        <v>5222100</v>
      </c>
      <c r="F53" s="316">
        <v>400</v>
      </c>
      <c r="G53" s="312">
        <f t="shared" si="7"/>
        <v>54060.7</v>
      </c>
      <c r="H53" s="315">
        <f t="shared" si="7"/>
        <v>80542.8</v>
      </c>
      <c r="I53" s="314">
        <f t="shared" si="2"/>
        <v>134603.5</v>
      </c>
      <c r="J53" s="312">
        <v>14460</v>
      </c>
      <c r="K53" s="312">
        <v>17460</v>
      </c>
      <c r="L53" s="202"/>
      <c r="M53" s="201"/>
    </row>
    <row r="54" spans="1:13" ht="38.25" x14ac:dyDescent="0.2">
      <c r="A54" s="309" t="s">
        <v>527</v>
      </c>
      <c r="B54" s="291" t="s">
        <v>512</v>
      </c>
      <c r="C54" s="279">
        <v>5</v>
      </c>
      <c r="D54" s="279">
        <v>2</v>
      </c>
      <c r="E54" s="280">
        <v>5222100</v>
      </c>
      <c r="F54" s="316">
        <v>411</v>
      </c>
      <c r="G54" s="312">
        <v>54060.7</v>
      </c>
      <c r="H54" s="315">
        <v>80542.8</v>
      </c>
      <c r="I54" s="314">
        <f t="shared" si="2"/>
        <v>134603.5</v>
      </c>
      <c r="J54" s="312">
        <v>14460</v>
      </c>
      <c r="K54" s="312">
        <v>17460</v>
      </c>
      <c r="L54" s="202" t="s">
        <v>306</v>
      </c>
      <c r="M54" s="201"/>
    </row>
    <row r="55" spans="1:13" x14ac:dyDescent="0.2">
      <c r="A55" s="297" t="s">
        <v>510</v>
      </c>
      <c r="B55" s="291" t="s">
        <v>512</v>
      </c>
      <c r="C55" s="279">
        <v>5</v>
      </c>
      <c r="D55" s="279">
        <v>2</v>
      </c>
      <c r="E55" s="280">
        <v>5222100</v>
      </c>
      <c r="F55" s="316">
        <v>800</v>
      </c>
      <c r="G55" s="312">
        <f>G56</f>
        <v>12416.5</v>
      </c>
      <c r="H55" s="315">
        <f>H56</f>
        <v>0</v>
      </c>
      <c r="I55" s="314">
        <f t="shared" si="2"/>
        <v>12416.5</v>
      </c>
      <c r="J55" s="312"/>
      <c r="K55" s="312"/>
      <c r="L55" s="202"/>
      <c r="M55" s="201"/>
    </row>
    <row r="56" spans="1:13" ht="38.25" x14ac:dyDescent="0.2">
      <c r="A56" s="297" t="s">
        <v>525</v>
      </c>
      <c r="B56" s="291" t="s">
        <v>512</v>
      </c>
      <c r="C56" s="279">
        <v>5</v>
      </c>
      <c r="D56" s="279">
        <v>2</v>
      </c>
      <c r="E56" s="280">
        <v>5222100</v>
      </c>
      <c r="F56" s="316">
        <v>810</v>
      </c>
      <c r="G56" s="312">
        <v>12416.5</v>
      </c>
      <c r="H56" s="315"/>
      <c r="I56" s="314">
        <f>G56+H56</f>
        <v>12416.5</v>
      </c>
      <c r="J56" s="312"/>
      <c r="K56" s="312"/>
      <c r="L56" s="202"/>
      <c r="M56" s="201"/>
    </row>
    <row r="57" spans="1:13" x14ac:dyDescent="0.2">
      <c r="A57" s="560" t="s">
        <v>219</v>
      </c>
      <c r="B57" s="349" t="s">
        <v>512</v>
      </c>
      <c r="C57" s="364">
        <v>5</v>
      </c>
      <c r="D57" s="364">
        <v>3</v>
      </c>
      <c r="E57" s="280"/>
      <c r="F57" s="316"/>
      <c r="G57" s="312">
        <f t="shared" ref="G57:H58" si="8">G58</f>
        <v>9072.2000000000007</v>
      </c>
      <c r="H57" s="312">
        <f t="shared" si="8"/>
        <v>0</v>
      </c>
      <c r="I57" s="314">
        <f t="shared" ref="I57:I60" si="9">G57+H57</f>
        <v>9072.2000000000007</v>
      </c>
      <c r="J57" s="312"/>
      <c r="K57" s="312"/>
      <c r="L57" s="202"/>
      <c r="M57" s="201"/>
    </row>
    <row r="58" spans="1:13" s="278" customFormat="1" x14ac:dyDescent="0.2">
      <c r="A58" s="363" t="s">
        <v>523</v>
      </c>
      <c r="B58" s="349" t="s">
        <v>512</v>
      </c>
      <c r="C58" s="364">
        <v>5</v>
      </c>
      <c r="D58" s="364">
        <v>3</v>
      </c>
      <c r="E58" s="365">
        <v>5220000</v>
      </c>
      <c r="F58" s="623"/>
      <c r="G58" s="361">
        <f t="shared" si="8"/>
        <v>9072.2000000000007</v>
      </c>
      <c r="H58" s="361">
        <f t="shared" si="8"/>
        <v>0</v>
      </c>
      <c r="I58" s="356">
        <f t="shared" si="9"/>
        <v>9072.2000000000007</v>
      </c>
      <c r="J58" s="361"/>
      <c r="K58" s="361"/>
      <c r="L58" s="366"/>
      <c r="M58" s="277"/>
    </row>
    <row r="59" spans="1:13" x14ac:dyDescent="0.2">
      <c r="A59" s="307" t="s">
        <v>650</v>
      </c>
      <c r="B59" s="291" t="s">
        <v>512</v>
      </c>
      <c r="C59" s="279">
        <v>5</v>
      </c>
      <c r="D59" s="279">
        <v>3</v>
      </c>
      <c r="E59" s="280">
        <v>5227000</v>
      </c>
      <c r="F59" s="316">
        <v>240</v>
      </c>
      <c r="G59" s="312">
        <f>SUM(G60)</f>
        <v>9072.2000000000007</v>
      </c>
      <c r="H59" s="312">
        <f t="shared" ref="H59:K59" si="10">SUM(H60)</f>
        <v>0</v>
      </c>
      <c r="I59" s="312">
        <f t="shared" si="10"/>
        <v>9072.2000000000007</v>
      </c>
      <c r="J59" s="312">
        <f t="shared" si="10"/>
        <v>0</v>
      </c>
      <c r="K59" s="312">
        <f t="shared" si="10"/>
        <v>0</v>
      </c>
      <c r="L59" s="202"/>
      <c r="M59" s="201"/>
    </row>
    <row r="60" spans="1:13" ht="16.5" customHeight="1" x14ac:dyDescent="0.2">
      <c r="A60" s="307" t="s">
        <v>698</v>
      </c>
      <c r="B60" s="291" t="s">
        <v>512</v>
      </c>
      <c r="C60" s="279">
        <v>5</v>
      </c>
      <c r="D60" s="279">
        <v>3</v>
      </c>
      <c r="E60" s="280">
        <v>5227000</v>
      </c>
      <c r="F60" s="316">
        <v>244</v>
      </c>
      <c r="G60" s="312">
        <v>9072.2000000000007</v>
      </c>
      <c r="H60" s="315"/>
      <c r="I60" s="314">
        <f t="shared" si="9"/>
        <v>9072.2000000000007</v>
      </c>
      <c r="J60" s="312"/>
      <c r="K60" s="312"/>
      <c r="L60" s="202"/>
      <c r="M60" s="201"/>
    </row>
    <row r="61" spans="1:13" s="278" customFormat="1" x14ac:dyDescent="0.2">
      <c r="A61" s="363" t="s">
        <v>319</v>
      </c>
      <c r="B61" s="349" t="s">
        <v>512</v>
      </c>
      <c r="C61" s="364">
        <v>7</v>
      </c>
      <c r="D61" s="364" t="s">
        <v>314</v>
      </c>
      <c r="E61" s="365" t="s">
        <v>314</v>
      </c>
      <c r="F61" s="621" t="s">
        <v>314</v>
      </c>
      <c r="G61" s="361">
        <f>G62+G73+G77</f>
        <v>117875.90000000001</v>
      </c>
      <c r="H61" s="361">
        <f t="shared" ref="H61" si="11">H62+H73+H77</f>
        <v>-0.3</v>
      </c>
      <c r="I61" s="361">
        <f>I62+I73+I77</f>
        <v>117875.6</v>
      </c>
      <c r="J61" s="361">
        <f>SUM(J62)</f>
        <v>0</v>
      </c>
      <c r="K61" s="361">
        <f>SUM(K62)</f>
        <v>0</v>
      </c>
      <c r="L61" s="366" t="s">
        <v>306</v>
      </c>
      <c r="M61" s="277"/>
    </row>
    <row r="62" spans="1:13" s="278" customFormat="1" ht="13.5" customHeight="1" x14ac:dyDescent="0.2">
      <c r="A62" s="363" t="s">
        <v>225</v>
      </c>
      <c r="B62" s="349" t="s">
        <v>512</v>
      </c>
      <c r="C62" s="364">
        <v>7</v>
      </c>
      <c r="D62" s="364">
        <v>1</v>
      </c>
      <c r="E62" s="365" t="s">
        <v>314</v>
      </c>
      <c r="F62" s="621" t="s">
        <v>314</v>
      </c>
      <c r="G62" s="361">
        <f>G63</f>
        <v>114906.6</v>
      </c>
      <c r="H62" s="362">
        <f>H63</f>
        <v>0</v>
      </c>
      <c r="I62" s="356">
        <f t="shared" si="2"/>
        <v>114906.6</v>
      </c>
      <c r="J62" s="361">
        <v>0</v>
      </c>
      <c r="K62" s="361">
        <v>0</v>
      </c>
      <c r="L62" s="366" t="s">
        <v>306</v>
      </c>
      <c r="M62" s="277"/>
    </row>
    <row r="63" spans="1:13" s="278" customFormat="1" ht="13.5" customHeight="1" x14ac:dyDescent="0.2">
      <c r="A63" s="363" t="s">
        <v>523</v>
      </c>
      <c r="B63" s="349" t="s">
        <v>512</v>
      </c>
      <c r="C63" s="364">
        <v>7</v>
      </c>
      <c r="D63" s="364">
        <v>1</v>
      </c>
      <c r="E63" s="365">
        <v>5220000</v>
      </c>
      <c r="F63" s="621" t="s">
        <v>314</v>
      </c>
      <c r="G63" s="361">
        <f>G64+G70</f>
        <v>114906.6</v>
      </c>
      <c r="H63" s="362">
        <f>H64+H65+H70</f>
        <v>0</v>
      </c>
      <c r="I63" s="356">
        <f t="shared" si="2"/>
        <v>114906.6</v>
      </c>
      <c r="J63" s="361">
        <v>0</v>
      </c>
      <c r="K63" s="361">
        <v>0</v>
      </c>
      <c r="L63" s="366" t="s">
        <v>306</v>
      </c>
      <c r="M63" s="277"/>
    </row>
    <row r="64" spans="1:13" s="278" customFormat="1" ht="23.25" customHeight="1" x14ac:dyDescent="0.2">
      <c r="A64" s="363" t="s">
        <v>652</v>
      </c>
      <c r="B64" s="349" t="s">
        <v>512</v>
      </c>
      <c r="C64" s="364">
        <v>7</v>
      </c>
      <c r="D64" s="364">
        <v>1</v>
      </c>
      <c r="E64" s="365">
        <v>5225600</v>
      </c>
      <c r="F64" s="621" t="s">
        <v>314</v>
      </c>
      <c r="G64" s="361">
        <f>G65+G68</f>
        <v>80258.3</v>
      </c>
      <c r="H64" s="362">
        <f>H67</f>
        <v>0</v>
      </c>
      <c r="I64" s="356">
        <f>G64+H64</f>
        <v>80258.3</v>
      </c>
      <c r="J64" s="361">
        <v>0</v>
      </c>
      <c r="K64" s="361">
        <v>0</v>
      </c>
      <c r="L64" s="366" t="s">
        <v>306</v>
      </c>
      <c r="M64" s="277"/>
    </row>
    <row r="65" spans="1:13" ht="23.25" customHeight="1" x14ac:dyDescent="0.2">
      <c r="A65" s="309" t="s">
        <v>508</v>
      </c>
      <c r="B65" s="291" t="s">
        <v>512</v>
      </c>
      <c r="C65" s="279">
        <v>7</v>
      </c>
      <c r="D65" s="279">
        <v>1</v>
      </c>
      <c r="E65" s="280">
        <v>5225602</v>
      </c>
      <c r="F65" s="622">
        <v>240</v>
      </c>
      <c r="G65" s="312">
        <f>G66</f>
        <v>25387.5</v>
      </c>
      <c r="H65" s="313">
        <f>H66</f>
        <v>0</v>
      </c>
      <c r="I65" s="314">
        <f t="shared" si="2"/>
        <v>25387.5</v>
      </c>
      <c r="J65" s="312"/>
      <c r="K65" s="312"/>
      <c r="L65" s="202"/>
      <c r="M65" s="201"/>
    </row>
    <row r="66" spans="1:13" ht="23.25" customHeight="1" x14ac:dyDescent="0.2">
      <c r="A66" s="309" t="s">
        <v>665</v>
      </c>
      <c r="B66" s="291" t="s">
        <v>512</v>
      </c>
      <c r="C66" s="279">
        <v>7</v>
      </c>
      <c r="D66" s="279">
        <v>1</v>
      </c>
      <c r="E66" s="280">
        <v>5225602</v>
      </c>
      <c r="F66" s="622">
        <v>243</v>
      </c>
      <c r="G66" s="312">
        <v>25387.5</v>
      </c>
      <c r="H66" s="313"/>
      <c r="I66" s="314">
        <f t="shared" si="2"/>
        <v>25387.5</v>
      </c>
      <c r="J66" s="312"/>
      <c r="K66" s="312"/>
      <c r="L66" s="202"/>
      <c r="M66" s="201"/>
    </row>
    <row r="67" spans="1:13" s="278" customFormat="1" ht="25.5" x14ac:dyDescent="0.2">
      <c r="A67" s="363" t="s">
        <v>653</v>
      </c>
      <c r="B67" s="349" t="s">
        <v>512</v>
      </c>
      <c r="C67" s="364">
        <v>7</v>
      </c>
      <c r="D67" s="364">
        <v>1</v>
      </c>
      <c r="E67" s="365">
        <v>5225603</v>
      </c>
      <c r="F67" s="621" t="s">
        <v>314</v>
      </c>
      <c r="G67" s="361">
        <f>G68</f>
        <v>54870.8</v>
      </c>
      <c r="H67" s="362">
        <f>H68</f>
        <v>0</v>
      </c>
      <c r="I67" s="356">
        <f t="shared" si="2"/>
        <v>54870.8</v>
      </c>
      <c r="J67" s="361">
        <v>0</v>
      </c>
      <c r="K67" s="361">
        <v>0</v>
      </c>
      <c r="L67" s="366" t="s">
        <v>306</v>
      </c>
      <c r="M67" s="277"/>
    </row>
    <row r="68" spans="1:13" x14ac:dyDescent="0.2">
      <c r="A68" s="309" t="s">
        <v>526</v>
      </c>
      <c r="B68" s="291" t="s">
        <v>512</v>
      </c>
      <c r="C68" s="279">
        <v>7</v>
      </c>
      <c r="D68" s="279">
        <v>1</v>
      </c>
      <c r="E68" s="280">
        <v>5225603</v>
      </c>
      <c r="F68" s="316">
        <v>400</v>
      </c>
      <c r="G68" s="312">
        <f>G69</f>
        <v>54870.8</v>
      </c>
      <c r="H68" s="315">
        <f>H69</f>
        <v>0</v>
      </c>
      <c r="I68" s="314">
        <f t="shared" si="2"/>
        <v>54870.8</v>
      </c>
      <c r="J68" s="312">
        <v>0</v>
      </c>
      <c r="K68" s="312">
        <v>0</v>
      </c>
      <c r="L68" s="202" t="s">
        <v>306</v>
      </c>
      <c r="M68" s="201"/>
    </row>
    <row r="69" spans="1:13" ht="38.25" x14ac:dyDescent="0.2">
      <c r="A69" s="309" t="s">
        <v>527</v>
      </c>
      <c r="B69" s="291" t="s">
        <v>512</v>
      </c>
      <c r="C69" s="279">
        <v>7</v>
      </c>
      <c r="D69" s="279">
        <v>1</v>
      </c>
      <c r="E69" s="280">
        <v>5225603</v>
      </c>
      <c r="F69" s="316">
        <v>411</v>
      </c>
      <c r="G69" s="312">
        <v>54870.8</v>
      </c>
      <c r="H69" s="315"/>
      <c r="I69" s="314">
        <f t="shared" si="2"/>
        <v>54870.8</v>
      </c>
      <c r="J69" s="312">
        <v>0</v>
      </c>
      <c r="K69" s="312">
        <v>0</v>
      </c>
      <c r="L69" s="202" t="s">
        <v>306</v>
      </c>
      <c r="M69" s="201"/>
    </row>
    <row r="70" spans="1:13" s="278" customFormat="1" ht="25.5" x14ac:dyDescent="0.2">
      <c r="A70" s="363" t="s">
        <v>664</v>
      </c>
      <c r="B70" s="349" t="s">
        <v>512</v>
      </c>
      <c r="C70" s="364">
        <v>7</v>
      </c>
      <c r="D70" s="364">
        <v>1</v>
      </c>
      <c r="E70" s="365">
        <v>5224400</v>
      </c>
      <c r="F70" s="623"/>
      <c r="G70" s="361">
        <f>G71</f>
        <v>34648.300000000003</v>
      </c>
      <c r="H70" s="357">
        <f>H71</f>
        <v>0</v>
      </c>
      <c r="I70" s="356">
        <f t="shared" si="2"/>
        <v>34648.300000000003</v>
      </c>
      <c r="J70" s="361"/>
      <c r="K70" s="361"/>
      <c r="L70" s="366"/>
      <c r="M70" s="277"/>
    </row>
    <row r="71" spans="1:13" x14ac:dyDescent="0.2">
      <c r="A71" s="309" t="s">
        <v>526</v>
      </c>
      <c r="B71" s="291" t="s">
        <v>512</v>
      </c>
      <c r="C71" s="279">
        <v>7</v>
      </c>
      <c r="D71" s="279">
        <v>1</v>
      </c>
      <c r="E71" s="280">
        <v>5224400</v>
      </c>
      <c r="F71" s="316">
        <v>400</v>
      </c>
      <c r="G71" s="312">
        <f>G72</f>
        <v>34648.300000000003</v>
      </c>
      <c r="H71" s="315">
        <f>H72</f>
        <v>0</v>
      </c>
      <c r="I71" s="314">
        <f t="shared" si="2"/>
        <v>34648.300000000003</v>
      </c>
      <c r="J71" s="312"/>
      <c r="K71" s="312"/>
      <c r="L71" s="202"/>
      <c r="M71" s="201"/>
    </row>
    <row r="72" spans="1:13" ht="38.25" x14ac:dyDescent="0.2">
      <c r="A72" s="309" t="s">
        <v>527</v>
      </c>
      <c r="B72" s="291" t="s">
        <v>512</v>
      </c>
      <c r="C72" s="279">
        <v>7</v>
      </c>
      <c r="D72" s="279">
        <v>1</v>
      </c>
      <c r="E72" s="280">
        <v>5224400</v>
      </c>
      <c r="F72" s="316">
        <v>411</v>
      </c>
      <c r="G72" s="312">
        <v>34648.300000000003</v>
      </c>
      <c r="H72" s="315"/>
      <c r="I72" s="314">
        <f t="shared" si="2"/>
        <v>34648.300000000003</v>
      </c>
      <c r="J72" s="312"/>
      <c r="K72" s="312"/>
      <c r="L72" s="202"/>
      <c r="M72" s="201"/>
    </row>
    <row r="73" spans="1:13" s="278" customFormat="1" x14ac:dyDescent="0.2">
      <c r="A73" s="528" t="s">
        <v>227</v>
      </c>
      <c r="B73" s="529" t="s">
        <v>512</v>
      </c>
      <c r="C73" s="349" t="s">
        <v>145</v>
      </c>
      <c r="D73" s="349" t="s">
        <v>132</v>
      </c>
      <c r="E73" s="365"/>
      <c r="F73" s="623"/>
      <c r="G73" s="361">
        <f t="shared" ref="G73:H75" si="12">G74</f>
        <v>2741.2</v>
      </c>
      <c r="H73" s="357">
        <f t="shared" si="12"/>
        <v>0</v>
      </c>
      <c r="I73" s="356">
        <f t="shared" si="2"/>
        <v>2741.2</v>
      </c>
      <c r="J73" s="361"/>
      <c r="K73" s="361"/>
      <c r="L73" s="366"/>
      <c r="M73" s="277"/>
    </row>
    <row r="74" spans="1:13" s="278" customFormat="1" ht="25.5" customHeight="1" x14ac:dyDescent="0.2">
      <c r="A74" s="560" t="s">
        <v>663</v>
      </c>
      <c r="B74" s="349" t="s">
        <v>512</v>
      </c>
      <c r="C74" s="364">
        <v>7</v>
      </c>
      <c r="D74" s="364">
        <v>2</v>
      </c>
      <c r="E74" s="365">
        <v>5225603</v>
      </c>
      <c r="F74" s="623"/>
      <c r="G74" s="361">
        <f t="shared" si="12"/>
        <v>2741.2</v>
      </c>
      <c r="H74" s="357">
        <f t="shared" si="12"/>
        <v>0</v>
      </c>
      <c r="I74" s="356">
        <f t="shared" si="2"/>
        <v>2741.2</v>
      </c>
      <c r="J74" s="361"/>
      <c r="K74" s="361"/>
      <c r="L74" s="366"/>
      <c r="M74" s="277"/>
    </row>
    <row r="75" spans="1:13" ht="18.75" customHeight="1" x14ac:dyDescent="0.2">
      <c r="A75" s="309" t="s">
        <v>526</v>
      </c>
      <c r="B75" s="291" t="s">
        <v>512</v>
      </c>
      <c r="C75" s="279">
        <v>7</v>
      </c>
      <c r="D75" s="279">
        <v>2</v>
      </c>
      <c r="E75" s="280">
        <v>5225603</v>
      </c>
      <c r="F75" s="316">
        <v>400</v>
      </c>
      <c r="G75" s="312">
        <f t="shared" si="12"/>
        <v>2741.2</v>
      </c>
      <c r="H75" s="315">
        <f t="shared" si="12"/>
        <v>0</v>
      </c>
      <c r="I75" s="314">
        <f t="shared" si="2"/>
        <v>2741.2</v>
      </c>
      <c r="J75" s="312"/>
      <c r="K75" s="312"/>
      <c r="L75" s="202"/>
      <c r="M75" s="201"/>
    </row>
    <row r="76" spans="1:13" ht="24" customHeight="1" x14ac:dyDescent="0.2">
      <c r="A76" s="309" t="s">
        <v>527</v>
      </c>
      <c r="B76" s="291" t="s">
        <v>512</v>
      </c>
      <c r="C76" s="279">
        <v>7</v>
      </c>
      <c r="D76" s="279">
        <v>2</v>
      </c>
      <c r="E76" s="280">
        <v>5225603</v>
      </c>
      <c r="F76" s="316">
        <v>411</v>
      </c>
      <c r="G76" s="312">
        <v>2741.2</v>
      </c>
      <c r="H76" s="315"/>
      <c r="I76" s="314">
        <f t="shared" si="2"/>
        <v>2741.2</v>
      </c>
      <c r="J76" s="312"/>
      <c r="K76" s="312"/>
      <c r="L76" s="202"/>
      <c r="M76" s="201"/>
    </row>
    <row r="77" spans="1:13" ht="17.25" customHeight="1" x14ac:dyDescent="0.2">
      <c r="A77" s="363" t="s">
        <v>239</v>
      </c>
      <c r="B77" s="349" t="s">
        <v>512</v>
      </c>
      <c r="C77" s="364">
        <v>7</v>
      </c>
      <c r="D77" s="364">
        <v>7</v>
      </c>
      <c r="E77" s="365" t="s">
        <v>314</v>
      </c>
      <c r="F77" s="316"/>
      <c r="G77" s="361">
        <f>G78</f>
        <v>228.1</v>
      </c>
      <c r="H77" s="361">
        <f t="shared" ref="H77:I79" si="13">H78</f>
        <v>-0.3</v>
      </c>
      <c r="I77" s="314">
        <f t="shared" si="2"/>
        <v>227.79999999999998</v>
      </c>
      <c r="J77" s="361"/>
      <c r="K77" s="361"/>
      <c r="L77" s="202"/>
      <c r="M77" s="201"/>
    </row>
    <row r="78" spans="1:13" ht="24" customHeight="1" x14ac:dyDescent="0.2">
      <c r="A78" s="352" t="s">
        <v>655</v>
      </c>
      <c r="B78" s="349" t="s">
        <v>512</v>
      </c>
      <c r="C78" s="364">
        <v>7</v>
      </c>
      <c r="D78" s="364">
        <v>7</v>
      </c>
      <c r="E78" s="355">
        <v>4320200</v>
      </c>
      <c r="F78" s="316"/>
      <c r="G78" s="361">
        <f>G79</f>
        <v>228.1</v>
      </c>
      <c r="H78" s="361">
        <f t="shared" si="13"/>
        <v>-0.3</v>
      </c>
      <c r="I78" s="361">
        <f t="shared" si="13"/>
        <v>228.1</v>
      </c>
      <c r="J78" s="361"/>
      <c r="K78" s="361"/>
      <c r="L78" s="202"/>
      <c r="M78" s="201"/>
    </row>
    <row r="79" spans="1:13" x14ac:dyDescent="0.2">
      <c r="A79" s="307" t="s">
        <v>521</v>
      </c>
      <c r="B79" s="291" t="s">
        <v>512</v>
      </c>
      <c r="C79" s="279">
        <v>7</v>
      </c>
      <c r="D79" s="279">
        <v>7</v>
      </c>
      <c r="E79" s="294">
        <v>4320200</v>
      </c>
      <c r="F79" s="316">
        <v>610</v>
      </c>
      <c r="G79" s="312">
        <f>G80</f>
        <v>228.1</v>
      </c>
      <c r="H79" s="312">
        <f t="shared" si="13"/>
        <v>-0.3</v>
      </c>
      <c r="I79" s="312">
        <f t="shared" si="13"/>
        <v>228.1</v>
      </c>
      <c r="J79" s="312"/>
      <c r="K79" s="312"/>
      <c r="L79" s="202"/>
      <c r="M79" s="201"/>
    </row>
    <row r="80" spans="1:13" x14ac:dyDescent="0.2">
      <c r="A80" s="307" t="s">
        <v>522</v>
      </c>
      <c r="B80" s="291" t="s">
        <v>512</v>
      </c>
      <c r="C80" s="279">
        <v>7</v>
      </c>
      <c r="D80" s="279">
        <v>7</v>
      </c>
      <c r="E80" s="294">
        <v>4320200</v>
      </c>
      <c r="F80" s="316">
        <v>612</v>
      </c>
      <c r="G80" s="312">
        <v>228.1</v>
      </c>
      <c r="H80" s="315">
        <v>-0.3</v>
      </c>
      <c r="I80" s="314">
        <v>228.1</v>
      </c>
      <c r="J80" s="312"/>
      <c r="K80" s="312"/>
      <c r="L80" s="202"/>
      <c r="M80" s="201"/>
    </row>
    <row r="81" spans="1:13" s="278" customFormat="1" x14ac:dyDescent="0.2">
      <c r="A81" s="363" t="s">
        <v>646</v>
      </c>
      <c r="B81" s="349" t="s">
        <v>512</v>
      </c>
      <c r="C81" s="364">
        <v>8</v>
      </c>
      <c r="D81" s="364" t="s">
        <v>314</v>
      </c>
      <c r="E81" s="365" t="s">
        <v>314</v>
      </c>
      <c r="F81" s="621" t="s">
        <v>314</v>
      </c>
      <c r="G81" s="361">
        <f t="shared" ref="G81:H83" si="14">G82</f>
        <v>51659.3</v>
      </c>
      <c r="H81" s="362">
        <f t="shared" si="14"/>
        <v>0</v>
      </c>
      <c r="I81" s="356">
        <f t="shared" si="2"/>
        <v>51659.3</v>
      </c>
      <c r="J81" s="361">
        <v>2894.2</v>
      </c>
      <c r="K81" s="361">
        <v>1842.7</v>
      </c>
      <c r="L81" s="366" t="s">
        <v>306</v>
      </c>
      <c r="M81" s="277"/>
    </row>
    <row r="82" spans="1:13" s="278" customFormat="1" x14ac:dyDescent="0.2">
      <c r="A82" s="363" t="s">
        <v>246</v>
      </c>
      <c r="B82" s="349" t="s">
        <v>512</v>
      </c>
      <c r="C82" s="364">
        <v>8</v>
      </c>
      <c r="D82" s="364">
        <v>1</v>
      </c>
      <c r="E82" s="365" t="s">
        <v>314</v>
      </c>
      <c r="F82" s="621" t="s">
        <v>314</v>
      </c>
      <c r="G82" s="361">
        <f t="shared" si="14"/>
        <v>51659.3</v>
      </c>
      <c r="H82" s="362">
        <f t="shared" si="14"/>
        <v>0</v>
      </c>
      <c r="I82" s="356">
        <f t="shared" si="2"/>
        <v>51659.3</v>
      </c>
      <c r="J82" s="361">
        <v>2894.2</v>
      </c>
      <c r="K82" s="361">
        <v>1842.7</v>
      </c>
      <c r="L82" s="366" t="s">
        <v>306</v>
      </c>
      <c r="M82" s="277"/>
    </row>
    <row r="83" spans="1:13" s="278" customFormat="1" ht="13.5" customHeight="1" x14ac:dyDescent="0.2">
      <c r="A83" s="363" t="s">
        <v>523</v>
      </c>
      <c r="B83" s="349" t="s">
        <v>512</v>
      </c>
      <c r="C83" s="364">
        <v>8</v>
      </c>
      <c r="D83" s="364">
        <v>1</v>
      </c>
      <c r="E83" s="365">
        <v>5220000</v>
      </c>
      <c r="F83" s="621" t="s">
        <v>314</v>
      </c>
      <c r="G83" s="361">
        <f t="shared" si="14"/>
        <v>51659.3</v>
      </c>
      <c r="H83" s="362">
        <f t="shared" si="14"/>
        <v>0</v>
      </c>
      <c r="I83" s="356">
        <f t="shared" si="2"/>
        <v>51659.3</v>
      </c>
      <c r="J83" s="361">
        <v>2894.2</v>
      </c>
      <c r="K83" s="361">
        <v>1842.7</v>
      </c>
      <c r="L83" s="366" t="s">
        <v>306</v>
      </c>
      <c r="M83" s="277"/>
    </row>
    <row r="84" spans="1:13" s="278" customFormat="1" ht="23.25" customHeight="1" x14ac:dyDescent="0.2">
      <c r="A84" s="363" t="s">
        <v>539</v>
      </c>
      <c r="B84" s="349" t="s">
        <v>512</v>
      </c>
      <c r="C84" s="364">
        <v>8</v>
      </c>
      <c r="D84" s="364">
        <v>1</v>
      </c>
      <c r="E84" s="365">
        <v>5222800</v>
      </c>
      <c r="F84" s="621" t="s">
        <v>314</v>
      </c>
      <c r="G84" s="361">
        <f>G85+G88+G91</f>
        <v>51659.3</v>
      </c>
      <c r="H84" s="361">
        <f>H85+H88+H91</f>
        <v>0</v>
      </c>
      <c r="I84" s="361">
        <f>I85+I88+I91</f>
        <v>51659.3</v>
      </c>
      <c r="J84" s="361">
        <f>J85+J88+J91</f>
        <v>2894.2</v>
      </c>
      <c r="K84" s="361">
        <f>K85+K88+K91</f>
        <v>1842.7</v>
      </c>
      <c r="L84" s="366" t="s">
        <v>306</v>
      </c>
      <c r="M84" s="277"/>
    </row>
    <row r="85" spans="1:13" s="278" customFormat="1" ht="13.5" customHeight="1" x14ac:dyDescent="0.2">
      <c r="A85" s="363" t="s">
        <v>541</v>
      </c>
      <c r="B85" s="349" t="s">
        <v>512</v>
      </c>
      <c r="C85" s="364">
        <v>8</v>
      </c>
      <c r="D85" s="364">
        <v>1</v>
      </c>
      <c r="E85" s="365">
        <v>5222806</v>
      </c>
      <c r="F85" s="621" t="s">
        <v>314</v>
      </c>
      <c r="G85" s="361">
        <f>G86</f>
        <v>2272.9</v>
      </c>
      <c r="H85" s="362"/>
      <c r="I85" s="356">
        <f t="shared" si="2"/>
        <v>2272.9</v>
      </c>
      <c r="J85" s="361">
        <v>2894.2</v>
      </c>
      <c r="K85" s="361">
        <v>1362.5</v>
      </c>
      <c r="L85" s="366" t="s">
        <v>306</v>
      </c>
      <c r="M85" s="277"/>
    </row>
    <row r="86" spans="1:13" x14ac:dyDescent="0.2">
      <c r="A86" s="307" t="s">
        <v>521</v>
      </c>
      <c r="B86" s="291" t="s">
        <v>512</v>
      </c>
      <c r="C86" s="279">
        <v>8</v>
      </c>
      <c r="D86" s="279">
        <v>1</v>
      </c>
      <c r="E86" s="280">
        <v>5222806</v>
      </c>
      <c r="F86" s="316">
        <v>610</v>
      </c>
      <c r="G86" s="312">
        <f>G87</f>
        <v>2272.9</v>
      </c>
      <c r="H86" s="315"/>
      <c r="I86" s="314">
        <f t="shared" si="2"/>
        <v>2272.9</v>
      </c>
      <c r="J86" s="312">
        <v>2894.2</v>
      </c>
      <c r="K86" s="312">
        <v>1362.5</v>
      </c>
      <c r="L86" s="202" t="s">
        <v>306</v>
      </c>
      <c r="M86" s="201"/>
    </row>
    <row r="87" spans="1:13" x14ac:dyDescent="0.2">
      <c r="A87" s="307" t="s">
        <v>522</v>
      </c>
      <c r="B87" s="291" t="s">
        <v>512</v>
      </c>
      <c r="C87" s="279">
        <v>8</v>
      </c>
      <c r="D87" s="279">
        <v>1</v>
      </c>
      <c r="E87" s="280">
        <v>5222806</v>
      </c>
      <c r="F87" s="316">
        <v>612</v>
      </c>
      <c r="G87" s="312">
        <v>2272.9</v>
      </c>
      <c r="H87" s="315"/>
      <c r="I87" s="314">
        <f t="shared" si="2"/>
        <v>2272.9</v>
      </c>
      <c r="J87" s="312">
        <v>2894.2</v>
      </c>
      <c r="K87" s="312">
        <v>1362.5</v>
      </c>
      <c r="L87" s="202" t="s">
        <v>306</v>
      </c>
      <c r="M87" s="201"/>
    </row>
    <row r="88" spans="1:13" s="278" customFormat="1" x14ac:dyDescent="0.2">
      <c r="A88" s="363" t="s">
        <v>542</v>
      </c>
      <c r="B88" s="349" t="s">
        <v>512</v>
      </c>
      <c r="C88" s="364">
        <v>8</v>
      </c>
      <c r="D88" s="364">
        <v>1</v>
      </c>
      <c r="E88" s="365">
        <v>5222807</v>
      </c>
      <c r="F88" s="621" t="s">
        <v>314</v>
      </c>
      <c r="G88" s="361">
        <v>190.4</v>
      </c>
      <c r="H88" s="362"/>
      <c r="I88" s="356">
        <f t="shared" si="2"/>
        <v>190.4</v>
      </c>
      <c r="J88" s="361">
        <v>0</v>
      </c>
      <c r="K88" s="361">
        <v>480.2</v>
      </c>
      <c r="L88" s="366" t="s">
        <v>306</v>
      </c>
      <c r="M88" s="277"/>
    </row>
    <row r="89" spans="1:13" x14ac:dyDescent="0.2">
      <c r="A89" s="307" t="s">
        <v>536</v>
      </c>
      <c r="B89" s="291" t="s">
        <v>512</v>
      </c>
      <c r="C89" s="279">
        <v>8</v>
      </c>
      <c r="D89" s="279">
        <v>1</v>
      </c>
      <c r="E89" s="280">
        <v>5222807</v>
      </c>
      <c r="F89" s="622">
        <v>620</v>
      </c>
      <c r="G89" s="312">
        <v>190.4</v>
      </c>
      <c r="H89" s="313"/>
      <c r="I89" s="314">
        <f t="shared" si="2"/>
        <v>190.4</v>
      </c>
      <c r="J89" s="312">
        <v>0</v>
      </c>
      <c r="K89" s="312">
        <v>480.2</v>
      </c>
      <c r="L89" s="202" t="s">
        <v>306</v>
      </c>
      <c r="M89" s="201"/>
    </row>
    <row r="90" spans="1:13" x14ac:dyDescent="0.2">
      <c r="A90" s="307" t="s">
        <v>538</v>
      </c>
      <c r="B90" s="291" t="s">
        <v>512</v>
      </c>
      <c r="C90" s="279">
        <v>8</v>
      </c>
      <c r="D90" s="279">
        <v>1</v>
      </c>
      <c r="E90" s="280">
        <v>5222807</v>
      </c>
      <c r="F90" s="622">
        <v>622</v>
      </c>
      <c r="G90" s="312">
        <v>190.4</v>
      </c>
      <c r="H90" s="313"/>
      <c r="I90" s="314">
        <f t="shared" si="2"/>
        <v>190.4</v>
      </c>
      <c r="J90" s="312">
        <v>0</v>
      </c>
      <c r="K90" s="312">
        <v>480.2</v>
      </c>
      <c r="L90" s="202" t="s">
        <v>306</v>
      </c>
      <c r="M90" s="201"/>
    </row>
    <row r="91" spans="1:13" s="278" customFormat="1" ht="25.5" x14ac:dyDescent="0.2">
      <c r="A91" s="560" t="s">
        <v>662</v>
      </c>
      <c r="B91" s="349" t="s">
        <v>512</v>
      </c>
      <c r="C91" s="364">
        <v>8</v>
      </c>
      <c r="D91" s="364">
        <v>1</v>
      </c>
      <c r="E91" s="365">
        <v>5222811</v>
      </c>
      <c r="F91" s="621"/>
      <c r="G91" s="361">
        <f>G92</f>
        <v>49196</v>
      </c>
      <c r="H91" s="362">
        <f>H92</f>
        <v>0</v>
      </c>
      <c r="I91" s="356">
        <f t="shared" si="2"/>
        <v>49196</v>
      </c>
      <c r="J91" s="361"/>
      <c r="K91" s="361"/>
      <c r="L91" s="366"/>
      <c r="M91" s="277"/>
    </row>
    <row r="92" spans="1:13" x14ac:dyDescent="0.2">
      <c r="A92" s="309" t="s">
        <v>526</v>
      </c>
      <c r="B92" s="291" t="s">
        <v>512</v>
      </c>
      <c r="C92" s="279">
        <v>8</v>
      </c>
      <c r="D92" s="279">
        <v>1</v>
      </c>
      <c r="E92" s="280">
        <v>5222811</v>
      </c>
      <c r="F92" s="622">
        <v>400</v>
      </c>
      <c r="G92" s="312">
        <f>G93</f>
        <v>49196</v>
      </c>
      <c r="H92" s="313">
        <f>H93</f>
        <v>0</v>
      </c>
      <c r="I92" s="314">
        <f t="shared" si="2"/>
        <v>49196</v>
      </c>
      <c r="J92" s="312"/>
      <c r="K92" s="312"/>
      <c r="L92" s="202"/>
      <c r="M92" s="201"/>
    </row>
    <row r="93" spans="1:13" ht="38.25" x14ac:dyDescent="0.2">
      <c r="A93" s="309" t="s">
        <v>527</v>
      </c>
      <c r="B93" s="291" t="s">
        <v>512</v>
      </c>
      <c r="C93" s="279">
        <v>8</v>
      </c>
      <c r="D93" s="279">
        <v>1</v>
      </c>
      <c r="E93" s="280">
        <v>5222811</v>
      </c>
      <c r="F93" s="622">
        <v>411</v>
      </c>
      <c r="G93" s="312">
        <v>49196</v>
      </c>
      <c r="H93" s="313"/>
      <c r="I93" s="314">
        <f t="shared" si="2"/>
        <v>49196</v>
      </c>
      <c r="J93" s="312"/>
      <c r="K93" s="312"/>
      <c r="L93" s="202"/>
      <c r="M93" s="201"/>
    </row>
    <row r="94" spans="1:13" s="278" customFormat="1" ht="16.5" customHeight="1" x14ac:dyDescent="0.2">
      <c r="A94" s="363" t="s">
        <v>322</v>
      </c>
      <c r="B94" s="349" t="s">
        <v>512</v>
      </c>
      <c r="C94" s="364">
        <v>9</v>
      </c>
      <c r="D94" s="364" t="s">
        <v>314</v>
      </c>
      <c r="E94" s="365" t="s">
        <v>314</v>
      </c>
      <c r="F94" s="621" t="s">
        <v>314</v>
      </c>
      <c r="G94" s="361">
        <f t="shared" ref="G94:G98" si="15">G95</f>
        <v>95636.800000000003</v>
      </c>
      <c r="H94" s="362">
        <f t="shared" ref="H94:I98" si="16">H95</f>
        <v>0</v>
      </c>
      <c r="I94" s="356">
        <f t="shared" si="2"/>
        <v>95636.800000000003</v>
      </c>
      <c r="J94" s="361">
        <v>0</v>
      </c>
      <c r="K94" s="361">
        <v>0</v>
      </c>
      <c r="L94" s="366"/>
      <c r="M94" s="277"/>
    </row>
    <row r="95" spans="1:13" s="278" customFormat="1" ht="16.5" customHeight="1" x14ac:dyDescent="0.2">
      <c r="A95" s="363" t="s">
        <v>254</v>
      </c>
      <c r="B95" s="349" t="s">
        <v>512</v>
      </c>
      <c r="C95" s="364">
        <v>9</v>
      </c>
      <c r="D95" s="364">
        <v>9</v>
      </c>
      <c r="E95" s="365" t="s">
        <v>314</v>
      </c>
      <c r="F95" s="621" t="s">
        <v>314</v>
      </c>
      <c r="G95" s="361">
        <f>G96</f>
        <v>95636.800000000003</v>
      </c>
      <c r="H95" s="361">
        <f t="shared" si="16"/>
        <v>0</v>
      </c>
      <c r="I95" s="361">
        <f t="shared" si="16"/>
        <v>95636.800000000003</v>
      </c>
      <c r="J95" s="361">
        <v>0</v>
      </c>
      <c r="K95" s="361">
        <v>0</v>
      </c>
      <c r="L95" s="366"/>
      <c r="M95" s="277"/>
    </row>
    <row r="96" spans="1:13" ht="25.5" x14ac:dyDescent="0.2">
      <c r="A96" s="307" t="s">
        <v>547</v>
      </c>
      <c r="B96" s="291" t="s">
        <v>512</v>
      </c>
      <c r="C96" s="279">
        <v>9</v>
      </c>
      <c r="D96" s="279">
        <v>9</v>
      </c>
      <c r="E96" s="280">
        <v>5225800</v>
      </c>
      <c r="F96" s="622" t="s">
        <v>314</v>
      </c>
      <c r="G96" s="312">
        <f t="shared" si="15"/>
        <v>95636.800000000003</v>
      </c>
      <c r="H96" s="313">
        <f t="shared" si="16"/>
        <v>0</v>
      </c>
      <c r="I96" s="314">
        <f t="shared" si="2"/>
        <v>95636.800000000003</v>
      </c>
      <c r="J96" s="312">
        <v>0</v>
      </c>
      <c r="K96" s="312">
        <v>0</v>
      </c>
      <c r="L96" s="202"/>
      <c r="M96" s="201"/>
    </row>
    <row r="97" spans="1:13" ht="25.5" x14ac:dyDescent="0.2">
      <c r="A97" s="307" t="s">
        <v>548</v>
      </c>
      <c r="B97" s="291" t="s">
        <v>512</v>
      </c>
      <c r="C97" s="279">
        <v>9</v>
      </c>
      <c r="D97" s="279">
        <v>9</v>
      </c>
      <c r="E97" s="280">
        <v>5225804</v>
      </c>
      <c r="F97" s="622" t="s">
        <v>314</v>
      </c>
      <c r="G97" s="312">
        <f t="shared" si="15"/>
        <v>95636.800000000003</v>
      </c>
      <c r="H97" s="313">
        <f t="shared" si="16"/>
        <v>0</v>
      </c>
      <c r="I97" s="314">
        <f t="shared" si="2"/>
        <v>95636.800000000003</v>
      </c>
      <c r="J97" s="312">
        <v>0</v>
      </c>
      <c r="K97" s="312">
        <v>0</v>
      </c>
      <c r="L97" s="202"/>
      <c r="M97" s="201"/>
    </row>
    <row r="98" spans="1:13" x14ac:dyDescent="0.2">
      <c r="A98" s="309" t="s">
        <v>526</v>
      </c>
      <c r="B98" s="291" t="s">
        <v>512</v>
      </c>
      <c r="C98" s="279">
        <v>9</v>
      </c>
      <c r="D98" s="279">
        <v>9</v>
      </c>
      <c r="E98" s="280">
        <v>5225804</v>
      </c>
      <c r="F98" s="316">
        <v>400</v>
      </c>
      <c r="G98" s="312">
        <f t="shared" si="15"/>
        <v>95636.800000000003</v>
      </c>
      <c r="H98" s="315">
        <f t="shared" si="16"/>
        <v>0</v>
      </c>
      <c r="I98" s="314">
        <f t="shared" si="2"/>
        <v>95636.800000000003</v>
      </c>
      <c r="J98" s="312">
        <v>0</v>
      </c>
      <c r="K98" s="312">
        <v>0</v>
      </c>
      <c r="L98" s="202"/>
      <c r="M98" s="201"/>
    </row>
    <row r="99" spans="1:13" ht="38.25" x14ac:dyDescent="0.2">
      <c r="A99" s="309" t="s">
        <v>527</v>
      </c>
      <c r="B99" s="291" t="s">
        <v>512</v>
      </c>
      <c r="C99" s="279">
        <v>9</v>
      </c>
      <c r="D99" s="279">
        <v>9</v>
      </c>
      <c r="E99" s="280">
        <v>5225804</v>
      </c>
      <c r="F99" s="316">
        <v>411</v>
      </c>
      <c r="G99" s="312">
        <v>95636.800000000003</v>
      </c>
      <c r="H99" s="315"/>
      <c r="I99" s="314">
        <f t="shared" si="2"/>
        <v>95636.800000000003</v>
      </c>
      <c r="J99" s="312">
        <v>0</v>
      </c>
      <c r="K99" s="312">
        <v>0</v>
      </c>
      <c r="L99" s="202"/>
      <c r="M99" s="201"/>
    </row>
    <row r="100" spans="1:13" s="278" customFormat="1" x14ac:dyDescent="0.2">
      <c r="A100" s="363" t="s">
        <v>326</v>
      </c>
      <c r="B100" s="349" t="s">
        <v>512</v>
      </c>
      <c r="C100" s="364">
        <v>11</v>
      </c>
      <c r="D100" s="364" t="s">
        <v>314</v>
      </c>
      <c r="E100" s="365" t="s">
        <v>314</v>
      </c>
      <c r="F100" s="621" t="s">
        <v>314</v>
      </c>
      <c r="G100" s="361">
        <f t="shared" ref="G100:H104" si="17">G101</f>
        <v>162798.6</v>
      </c>
      <c r="H100" s="362">
        <f t="shared" si="17"/>
        <v>-48381.3</v>
      </c>
      <c r="I100" s="356">
        <f t="shared" si="2"/>
        <v>114417.3</v>
      </c>
      <c r="J100" s="361">
        <v>94376</v>
      </c>
      <c r="K100" s="361">
        <v>108609</v>
      </c>
      <c r="L100" s="366" t="s">
        <v>306</v>
      </c>
      <c r="M100" s="277"/>
    </row>
    <row r="101" spans="1:13" s="278" customFormat="1" x14ac:dyDescent="0.2">
      <c r="A101" s="363" t="s">
        <v>276</v>
      </c>
      <c r="B101" s="349" t="s">
        <v>512</v>
      </c>
      <c r="C101" s="364">
        <v>11</v>
      </c>
      <c r="D101" s="364">
        <v>2</v>
      </c>
      <c r="E101" s="365" t="s">
        <v>314</v>
      </c>
      <c r="F101" s="621" t="s">
        <v>314</v>
      </c>
      <c r="G101" s="361">
        <f t="shared" si="17"/>
        <v>162798.6</v>
      </c>
      <c r="H101" s="362">
        <f t="shared" si="17"/>
        <v>-48381.3</v>
      </c>
      <c r="I101" s="356">
        <f t="shared" si="2"/>
        <v>114417.3</v>
      </c>
      <c r="J101" s="361">
        <v>94376</v>
      </c>
      <c r="K101" s="361">
        <v>108609</v>
      </c>
      <c r="L101" s="366" t="s">
        <v>306</v>
      </c>
      <c r="M101" s="277"/>
    </row>
    <row r="102" spans="1:13" x14ac:dyDescent="0.2">
      <c r="A102" s="307" t="s">
        <v>523</v>
      </c>
      <c r="B102" s="291" t="s">
        <v>512</v>
      </c>
      <c r="C102" s="279">
        <v>11</v>
      </c>
      <c r="D102" s="279">
        <v>2</v>
      </c>
      <c r="E102" s="280">
        <v>5220000</v>
      </c>
      <c r="F102" s="622" t="s">
        <v>314</v>
      </c>
      <c r="G102" s="312">
        <f t="shared" si="17"/>
        <v>162798.6</v>
      </c>
      <c r="H102" s="313">
        <f t="shared" si="17"/>
        <v>-48381.3</v>
      </c>
      <c r="I102" s="314">
        <f t="shared" si="2"/>
        <v>114417.3</v>
      </c>
      <c r="J102" s="312">
        <v>94376</v>
      </c>
      <c r="K102" s="312">
        <v>108609</v>
      </c>
      <c r="L102" s="202" t="s">
        <v>306</v>
      </c>
      <c r="M102" s="201"/>
    </row>
    <row r="103" spans="1:13" ht="36.75" customHeight="1" x14ac:dyDescent="0.2">
      <c r="A103" s="307" t="s">
        <v>560</v>
      </c>
      <c r="B103" s="291" t="s">
        <v>512</v>
      </c>
      <c r="C103" s="279">
        <v>11</v>
      </c>
      <c r="D103" s="279">
        <v>2</v>
      </c>
      <c r="E103" s="280">
        <v>5223500</v>
      </c>
      <c r="F103" s="622" t="s">
        <v>314</v>
      </c>
      <c r="G103" s="312">
        <f t="shared" si="17"/>
        <v>162798.6</v>
      </c>
      <c r="H103" s="313">
        <f t="shared" si="17"/>
        <v>-48381.3</v>
      </c>
      <c r="I103" s="314">
        <f t="shared" si="2"/>
        <v>114417.3</v>
      </c>
      <c r="J103" s="312">
        <v>94376</v>
      </c>
      <c r="K103" s="312">
        <v>108609</v>
      </c>
      <c r="L103" s="202" t="s">
        <v>306</v>
      </c>
      <c r="M103" s="201"/>
    </row>
    <row r="104" spans="1:13" ht="15.75" customHeight="1" x14ac:dyDescent="0.2">
      <c r="A104" s="309" t="s">
        <v>526</v>
      </c>
      <c r="B104" s="291" t="s">
        <v>512</v>
      </c>
      <c r="C104" s="279">
        <v>11</v>
      </c>
      <c r="D104" s="279">
        <v>2</v>
      </c>
      <c r="E104" s="280">
        <v>5223500</v>
      </c>
      <c r="F104" s="316">
        <v>400</v>
      </c>
      <c r="G104" s="312">
        <f t="shared" si="17"/>
        <v>162798.6</v>
      </c>
      <c r="H104" s="315">
        <f t="shared" si="17"/>
        <v>-48381.3</v>
      </c>
      <c r="I104" s="314">
        <f t="shared" si="2"/>
        <v>114417.3</v>
      </c>
      <c r="J104" s="312">
        <v>94376</v>
      </c>
      <c r="K104" s="312">
        <v>108609</v>
      </c>
      <c r="L104" s="202" t="s">
        <v>306</v>
      </c>
      <c r="M104" s="201"/>
    </row>
    <row r="105" spans="1:13" ht="42.75" customHeight="1" x14ac:dyDescent="0.2">
      <c r="A105" s="309" t="s">
        <v>527</v>
      </c>
      <c r="B105" s="291" t="s">
        <v>512</v>
      </c>
      <c r="C105" s="279">
        <v>11</v>
      </c>
      <c r="D105" s="279">
        <v>2</v>
      </c>
      <c r="E105" s="280">
        <v>5223500</v>
      </c>
      <c r="F105" s="316">
        <v>411</v>
      </c>
      <c r="G105" s="312">
        <v>162798.6</v>
      </c>
      <c r="H105" s="315">
        <v>-48381.3</v>
      </c>
      <c r="I105" s="314">
        <f>G105+H105</f>
        <v>114417.3</v>
      </c>
      <c r="J105" s="312">
        <v>94376</v>
      </c>
      <c r="K105" s="312">
        <v>108609</v>
      </c>
      <c r="L105" s="202" t="s">
        <v>306</v>
      </c>
      <c r="M105" s="201"/>
    </row>
    <row r="106" spans="1:13" s="334" customFormat="1" x14ac:dyDescent="0.2">
      <c r="A106" s="352" t="s">
        <v>71</v>
      </c>
      <c r="B106" s="353" t="s">
        <v>563</v>
      </c>
      <c r="C106" s="354"/>
      <c r="D106" s="354"/>
      <c r="E106" s="355"/>
      <c r="F106" s="623"/>
      <c r="G106" s="356">
        <f>SUM(G111+G116+G107+G138+G133)</f>
        <v>148305.90000000002</v>
      </c>
      <c r="H106" s="356">
        <f>SUM(H111+H116+H107+H138+H133)</f>
        <v>169395.9</v>
      </c>
      <c r="I106" s="356">
        <f>SUM(I111+I116+I107+I138+I133)</f>
        <v>317701.8</v>
      </c>
      <c r="J106" s="356">
        <f>SUM(J111+J116+J107+J138)</f>
        <v>0</v>
      </c>
      <c r="K106" s="356">
        <f>SUM(K111+K116+K107+K138)</f>
        <v>0</v>
      </c>
      <c r="L106" s="358"/>
      <c r="M106" s="359"/>
    </row>
    <row r="107" spans="1:13" s="334" customFormat="1" ht="25.5" x14ac:dyDescent="0.2">
      <c r="A107" s="523" t="s">
        <v>315</v>
      </c>
      <c r="B107" s="353" t="s">
        <v>563</v>
      </c>
      <c r="C107" s="354">
        <v>3</v>
      </c>
      <c r="D107" s="354"/>
      <c r="E107" s="355"/>
      <c r="F107" s="623"/>
      <c r="G107" s="356">
        <f t="shared" ref="G107:H109" si="18">G108</f>
        <v>22224.400000000001</v>
      </c>
      <c r="H107" s="356">
        <f t="shared" si="18"/>
        <v>-0.1</v>
      </c>
      <c r="I107" s="356">
        <f>G107+H107</f>
        <v>22224.300000000003</v>
      </c>
      <c r="J107" s="356"/>
      <c r="K107" s="356"/>
      <c r="L107" s="358"/>
      <c r="M107" s="359"/>
    </row>
    <row r="108" spans="1:13" s="334" customFormat="1" ht="38.25" x14ac:dyDescent="0.2">
      <c r="A108" s="530" t="s">
        <v>167</v>
      </c>
      <c r="B108" s="353" t="s">
        <v>563</v>
      </c>
      <c r="C108" s="354">
        <v>3</v>
      </c>
      <c r="D108" s="354">
        <v>9</v>
      </c>
      <c r="E108" s="355"/>
      <c r="F108" s="623"/>
      <c r="G108" s="356">
        <f t="shared" si="18"/>
        <v>22224.400000000001</v>
      </c>
      <c r="H108" s="356">
        <f t="shared" si="18"/>
        <v>-0.1</v>
      </c>
      <c r="I108" s="356">
        <f t="shared" ref="I108:I110" si="19">G108+H108</f>
        <v>22224.300000000003</v>
      </c>
      <c r="J108" s="356"/>
      <c r="K108" s="356"/>
      <c r="L108" s="358"/>
      <c r="M108" s="359"/>
    </row>
    <row r="109" spans="1:13" s="289" customFormat="1" x14ac:dyDescent="0.2">
      <c r="A109" s="307" t="s">
        <v>650</v>
      </c>
      <c r="B109" s="292" t="s">
        <v>563</v>
      </c>
      <c r="C109" s="293">
        <v>3</v>
      </c>
      <c r="D109" s="293">
        <v>9</v>
      </c>
      <c r="E109" s="294">
        <v>5227600</v>
      </c>
      <c r="F109" s="316">
        <v>240</v>
      </c>
      <c r="G109" s="314">
        <f t="shared" si="18"/>
        <v>22224.400000000001</v>
      </c>
      <c r="H109" s="314">
        <f t="shared" si="18"/>
        <v>-0.1</v>
      </c>
      <c r="I109" s="314">
        <f t="shared" si="19"/>
        <v>22224.300000000003</v>
      </c>
      <c r="J109" s="314"/>
      <c r="K109" s="314"/>
      <c r="L109" s="515"/>
      <c r="M109" s="288"/>
    </row>
    <row r="110" spans="1:13" s="289" customFormat="1" ht="25.5" x14ac:dyDescent="0.2">
      <c r="A110" s="307" t="s">
        <v>698</v>
      </c>
      <c r="B110" s="292" t="s">
        <v>563</v>
      </c>
      <c r="C110" s="293">
        <v>3</v>
      </c>
      <c r="D110" s="293">
        <v>9</v>
      </c>
      <c r="E110" s="294">
        <v>5227600</v>
      </c>
      <c r="F110" s="316">
        <v>244</v>
      </c>
      <c r="G110" s="314">
        <v>22224.400000000001</v>
      </c>
      <c r="H110" s="315">
        <v>-0.1</v>
      </c>
      <c r="I110" s="314">
        <f t="shared" si="19"/>
        <v>22224.300000000003</v>
      </c>
      <c r="J110" s="314"/>
      <c r="K110" s="314"/>
      <c r="L110" s="515"/>
      <c r="M110" s="288"/>
    </row>
    <row r="111" spans="1:13" s="289" customFormat="1" x14ac:dyDescent="0.2">
      <c r="A111" s="363" t="s">
        <v>316</v>
      </c>
      <c r="B111" s="353" t="s">
        <v>563</v>
      </c>
      <c r="C111" s="354">
        <v>4</v>
      </c>
      <c r="D111" s="354"/>
      <c r="E111" s="355"/>
      <c r="F111" s="623"/>
      <c r="G111" s="356">
        <f>SUM(G112)</f>
        <v>746.3</v>
      </c>
      <c r="H111" s="356">
        <f t="shared" ref="H111:K114" si="20">SUM(H112)</f>
        <v>0</v>
      </c>
      <c r="I111" s="356">
        <f t="shared" si="20"/>
        <v>746.3</v>
      </c>
      <c r="J111" s="356">
        <f t="shared" si="20"/>
        <v>0</v>
      </c>
      <c r="K111" s="356">
        <f t="shared" si="20"/>
        <v>0</v>
      </c>
      <c r="L111" s="515"/>
      <c r="M111" s="288"/>
    </row>
    <row r="112" spans="1:13" s="289" customFormat="1" ht="16.5" customHeight="1" x14ac:dyDescent="0.2">
      <c r="A112" s="363" t="s">
        <v>701</v>
      </c>
      <c r="B112" s="353" t="s">
        <v>563</v>
      </c>
      <c r="C112" s="354">
        <v>4</v>
      </c>
      <c r="D112" s="354">
        <v>12</v>
      </c>
      <c r="E112" s="355"/>
      <c r="F112" s="623"/>
      <c r="G112" s="356">
        <f>SUM(G113)</f>
        <v>746.3</v>
      </c>
      <c r="H112" s="356">
        <f t="shared" si="20"/>
        <v>0</v>
      </c>
      <c r="I112" s="356">
        <f t="shared" si="20"/>
        <v>746.3</v>
      </c>
      <c r="J112" s="356">
        <f t="shared" si="20"/>
        <v>0</v>
      </c>
      <c r="K112" s="356">
        <f t="shared" si="20"/>
        <v>0</v>
      </c>
      <c r="L112" s="515"/>
      <c r="M112" s="288"/>
    </row>
    <row r="113" spans="1:13" s="289" customFormat="1" ht="38.25" customHeight="1" x14ac:dyDescent="0.2">
      <c r="A113" s="297" t="s">
        <v>877</v>
      </c>
      <c r="B113" s="292" t="s">
        <v>563</v>
      </c>
      <c r="C113" s="293">
        <v>4</v>
      </c>
      <c r="D113" s="293">
        <v>12</v>
      </c>
      <c r="E113" s="294">
        <v>5226300</v>
      </c>
      <c r="F113" s="316"/>
      <c r="G113" s="314">
        <f>SUM(G114)</f>
        <v>746.3</v>
      </c>
      <c r="H113" s="314">
        <f t="shared" si="20"/>
        <v>0</v>
      </c>
      <c r="I113" s="314">
        <f t="shared" si="20"/>
        <v>746.3</v>
      </c>
      <c r="J113" s="314">
        <f t="shared" si="20"/>
        <v>0</v>
      </c>
      <c r="K113" s="314">
        <f t="shared" si="20"/>
        <v>0</v>
      </c>
      <c r="L113" s="515"/>
      <c r="M113" s="288"/>
    </row>
    <row r="114" spans="1:13" s="289" customFormat="1" ht="15.75" customHeight="1" x14ac:dyDescent="0.2">
      <c r="A114" s="307" t="s">
        <v>650</v>
      </c>
      <c r="B114" s="292" t="s">
        <v>563</v>
      </c>
      <c r="C114" s="293">
        <v>4</v>
      </c>
      <c r="D114" s="293">
        <v>12</v>
      </c>
      <c r="E114" s="294">
        <v>5226300</v>
      </c>
      <c r="F114" s="316">
        <v>240</v>
      </c>
      <c r="G114" s="314">
        <f>SUM(G115)</f>
        <v>746.3</v>
      </c>
      <c r="H114" s="314">
        <f t="shared" si="20"/>
        <v>0</v>
      </c>
      <c r="I114" s="314">
        <f t="shared" si="20"/>
        <v>746.3</v>
      </c>
      <c r="J114" s="314">
        <f t="shared" si="20"/>
        <v>0</v>
      </c>
      <c r="K114" s="314">
        <f t="shared" si="20"/>
        <v>0</v>
      </c>
      <c r="L114" s="515"/>
      <c r="M114" s="288"/>
    </row>
    <row r="115" spans="1:13" s="289" customFormat="1" ht="15.75" customHeight="1" x14ac:dyDescent="0.2">
      <c r="A115" s="307" t="s">
        <v>698</v>
      </c>
      <c r="B115" s="292" t="s">
        <v>563</v>
      </c>
      <c r="C115" s="293">
        <v>4</v>
      </c>
      <c r="D115" s="293">
        <v>12</v>
      </c>
      <c r="E115" s="294">
        <v>5226300</v>
      </c>
      <c r="F115" s="316">
        <v>244</v>
      </c>
      <c r="G115" s="314">
        <v>746.3</v>
      </c>
      <c r="H115" s="314"/>
      <c r="I115" s="314">
        <f>SUM(G115:H115)</f>
        <v>746.3</v>
      </c>
      <c r="J115" s="314"/>
      <c r="K115" s="314"/>
      <c r="L115" s="515"/>
      <c r="M115" s="288"/>
    </row>
    <row r="116" spans="1:13" s="278" customFormat="1" ht="18" customHeight="1" x14ac:dyDescent="0.2">
      <c r="A116" s="363" t="s">
        <v>318</v>
      </c>
      <c r="B116" s="353" t="s">
        <v>563</v>
      </c>
      <c r="C116" s="364">
        <v>5</v>
      </c>
      <c r="D116" s="364"/>
      <c r="E116" s="365"/>
      <c r="F116" s="623"/>
      <c r="G116" s="357">
        <f>SUM(G117)</f>
        <v>118770.6</v>
      </c>
      <c r="H116" s="357">
        <f>SUM(H117)</f>
        <v>169396</v>
      </c>
      <c r="I116" s="356">
        <f t="shared" ref="I116" si="21">G116+H116</f>
        <v>288166.59999999998</v>
      </c>
      <c r="J116" s="357">
        <f>SUM(J117)</f>
        <v>0</v>
      </c>
      <c r="K116" s="357">
        <f>SUM(K117)</f>
        <v>0</v>
      </c>
      <c r="L116" s="366"/>
      <c r="M116" s="277"/>
    </row>
    <row r="117" spans="1:13" s="278" customFormat="1" ht="13.5" customHeight="1" x14ac:dyDescent="0.2">
      <c r="A117" s="363" t="s">
        <v>203</v>
      </c>
      <c r="B117" s="353" t="s">
        <v>563</v>
      </c>
      <c r="C117" s="364">
        <v>5</v>
      </c>
      <c r="D117" s="364">
        <v>1</v>
      </c>
      <c r="E117" s="365" t="s">
        <v>314</v>
      </c>
      <c r="F117" s="621" t="s">
        <v>314</v>
      </c>
      <c r="G117" s="362">
        <f>SUM(G118+G131)</f>
        <v>118770.6</v>
      </c>
      <c r="H117" s="362">
        <f>SUM(H118+H131+H128)</f>
        <v>169396</v>
      </c>
      <c r="I117" s="356">
        <f>G117+H117</f>
        <v>288166.59999999998</v>
      </c>
      <c r="J117" s="361"/>
      <c r="K117" s="361">
        <v>0</v>
      </c>
      <c r="L117" s="366" t="s">
        <v>306</v>
      </c>
      <c r="M117" s="277"/>
    </row>
    <row r="118" spans="1:13" s="278" customFormat="1" ht="41.25" customHeight="1" x14ac:dyDescent="0.2">
      <c r="A118" s="363" t="s">
        <v>691</v>
      </c>
      <c r="B118" s="353" t="s">
        <v>563</v>
      </c>
      <c r="C118" s="364">
        <v>5</v>
      </c>
      <c r="D118" s="364">
        <v>1</v>
      </c>
      <c r="E118" s="610" t="s">
        <v>690</v>
      </c>
      <c r="F118" s="623" t="s">
        <v>314</v>
      </c>
      <c r="G118" s="357">
        <f>SUM(G119+G122+G125)</f>
        <v>31770.6</v>
      </c>
      <c r="H118" s="357">
        <f>SUM(H119+H122+H125)</f>
        <v>0</v>
      </c>
      <c r="I118" s="356">
        <f>G118+H118</f>
        <v>31770.6</v>
      </c>
      <c r="J118" s="357"/>
      <c r="K118" s="357"/>
      <c r="L118" s="366" t="s">
        <v>306</v>
      </c>
      <c r="M118" s="277"/>
    </row>
    <row r="119" spans="1:13" s="278" customFormat="1" ht="38.25" x14ac:dyDescent="0.2">
      <c r="A119" s="352" t="s">
        <v>695</v>
      </c>
      <c r="B119" s="353" t="s">
        <v>563</v>
      </c>
      <c r="C119" s="364">
        <v>5</v>
      </c>
      <c r="D119" s="364">
        <v>1</v>
      </c>
      <c r="E119" s="610" t="s">
        <v>693</v>
      </c>
      <c r="F119" s="623"/>
      <c r="G119" s="361">
        <f>G120</f>
        <v>10914</v>
      </c>
      <c r="H119" s="361">
        <f>H120</f>
        <v>0</v>
      </c>
      <c r="I119" s="356">
        <f t="shared" ref="I119" si="22">G119+H119</f>
        <v>10914</v>
      </c>
      <c r="J119" s="361"/>
      <c r="K119" s="361"/>
      <c r="L119" s="366"/>
      <c r="M119" s="277"/>
    </row>
    <row r="120" spans="1:13" x14ac:dyDescent="0.2">
      <c r="A120" s="307" t="s">
        <v>650</v>
      </c>
      <c r="B120" s="292" t="s">
        <v>563</v>
      </c>
      <c r="C120" s="279">
        <v>5</v>
      </c>
      <c r="D120" s="279">
        <v>1</v>
      </c>
      <c r="E120" s="360" t="s">
        <v>692</v>
      </c>
      <c r="F120" s="316">
        <v>240</v>
      </c>
      <c r="G120" s="312">
        <f>G121</f>
        <v>10914</v>
      </c>
      <c r="H120" s="315"/>
      <c r="I120" s="314"/>
      <c r="J120" s="312"/>
      <c r="K120" s="312"/>
      <c r="L120" s="202"/>
      <c r="M120" s="201"/>
    </row>
    <row r="121" spans="1:13" ht="25.5" x14ac:dyDescent="0.2">
      <c r="A121" s="307" t="s">
        <v>698</v>
      </c>
      <c r="B121" s="292" t="s">
        <v>563</v>
      </c>
      <c r="C121" s="279">
        <v>5</v>
      </c>
      <c r="D121" s="279">
        <v>1</v>
      </c>
      <c r="E121" s="360" t="s">
        <v>692</v>
      </c>
      <c r="F121" s="316">
        <v>244</v>
      </c>
      <c r="G121" s="312">
        <v>10914</v>
      </c>
      <c r="H121" s="315"/>
      <c r="I121" s="314">
        <f>SUM(G121+H121)</f>
        <v>10914</v>
      </c>
      <c r="J121" s="312"/>
      <c r="K121" s="312"/>
      <c r="L121" s="202"/>
      <c r="M121" s="201"/>
    </row>
    <row r="122" spans="1:13" s="278" customFormat="1" ht="38.25" x14ac:dyDescent="0.2">
      <c r="A122" s="352" t="s">
        <v>696</v>
      </c>
      <c r="B122" s="353" t="s">
        <v>563</v>
      </c>
      <c r="C122" s="364">
        <v>5</v>
      </c>
      <c r="D122" s="364">
        <v>1</v>
      </c>
      <c r="E122" s="610" t="s">
        <v>694</v>
      </c>
      <c r="F122" s="623" t="s">
        <v>314</v>
      </c>
      <c r="G122" s="361">
        <f>G123</f>
        <v>10914</v>
      </c>
      <c r="H122" s="361">
        <f>SUM(H123+H125)</f>
        <v>0</v>
      </c>
      <c r="I122" s="361">
        <f>SUM(I123)</f>
        <v>10914</v>
      </c>
      <c r="J122" s="361"/>
      <c r="K122" s="361">
        <v>0</v>
      </c>
      <c r="L122" s="366" t="s">
        <v>306</v>
      </c>
      <c r="M122" s="277"/>
    </row>
    <row r="123" spans="1:13" x14ac:dyDescent="0.2">
      <c r="A123" s="307" t="s">
        <v>650</v>
      </c>
      <c r="B123" s="292" t="s">
        <v>563</v>
      </c>
      <c r="C123" s="279">
        <v>5</v>
      </c>
      <c r="D123" s="279">
        <v>1</v>
      </c>
      <c r="E123" s="360" t="s">
        <v>697</v>
      </c>
      <c r="F123" s="316">
        <v>240</v>
      </c>
      <c r="G123" s="312">
        <v>10914</v>
      </c>
      <c r="H123" s="315">
        <f>SUM(H124)</f>
        <v>0</v>
      </c>
      <c r="I123" s="314">
        <f>SUM(G123+H123)</f>
        <v>10914</v>
      </c>
      <c r="J123" s="431"/>
      <c r="K123" s="312"/>
      <c r="L123" s="202"/>
      <c r="M123" s="201"/>
    </row>
    <row r="124" spans="1:13" ht="25.5" x14ac:dyDescent="0.2">
      <c r="A124" s="307" t="s">
        <v>698</v>
      </c>
      <c r="B124" s="292" t="s">
        <v>563</v>
      </c>
      <c r="C124" s="279">
        <v>5</v>
      </c>
      <c r="D124" s="279">
        <v>1</v>
      </c>
      <c r="E124" s="360" t="s">
        <v>697</v>
      </c>
      <c r="F124" s="316">
        <v>244</v>
      </c>
      <c r="G124" s="312">
        <v>10914</v>
      </c>
      <c r="H124" s="315"/>
      <c r="I124" s="314">
        <f t="shared" ref="I124:I130" si="23">SUM(G124+H124)</f>
        <v>10914</v>
      </c>
      <c r="J124" s="312"/>
      <c r="K124" s="312"/>
      <c r="L124" s="202"/>
      <c r="M124" s="201"/>
    </row>
    <row r="125" spans="1:13" s="278" customFormat="1" ht="39" customHeight="1" x14ac:dyDescent="0.2">
      <c r="A125" s="352" t="s">
        <v>700</v>
      </c>
      <c r="B125" s="353" t="s">
        <v>563</v>
      </c>
      <c r="C125" s="364">
        <v>5</v>
      </c>
      <c r="D125" s="364">
        <v>1</v>
      </c>
      <c r="E125" s="610" t="s">
        <v>699</v>
      </c>
      <c r="F125" s="623"/>
      <c r="G125" s="361">
        <f>G126</f>
        <v>9942.6</v>
      </c>
      <c r="H125" s="361">
        <f t="shared" ref="H125" si="24">H126</f>
        <v>0</v>
      </c>
      <c r="I125" s="356">
        <f t="shared" si="23"/>
        <v>9942.6</v>
      </c>
      <c r="J125" s="361"/>
      <c r="K125" s="361"/>
      <c r="L125" s="366"/>
      <c r="M125" s="277"/>
    </row>
    <row r="126" spans="1:13" ht="21" customHeight="1" x14ac:dyDescent="0.2">
      <c r="A126" s="307" t="s">
        <v>650</v>
      </c>
      <c r="B126" s="292" t="s">
        <v>563</v>
      </c>
      <c r="C126" s="279">
        <v>5</v>
      </c>
      <c r="D126" s="279">
        <v>1</v>
      </c>
      <c r="E126" s="360" t="s">
        <v>699</v>
      </c>
      <c r="F126" s="316">
        <v>240</v>
      </c>
      <c r="G126" s="312">
        <f>G127</f>
        <v>9942.6</v>
      </c>
      <c r="H126" s="315"/>
      <c r="I126" s="314">
        <f t="shared" si="23"/>
        <v>9942.6</v>
      </c>
      <c r="J126" s="312"/>
      <c r="K126" s="312"/>
      <c r="L126" s="202"/>
      <c r="M126" s="201"/>
    </row>
    <row r="127" spans="1:13" ht="18.75" customHeight="1" x14ac:dyDescent="0.2">
      <c r="A127" s="307" t="s">
        <v>698</v>
      </c>
      <c r="B127" s="292" t="s">
        <v>563</v>
      </c>
      <c r="C127" s="279">
        <v>5</v>
      </c>
      <c r="D127" s="279">
        <v>1</v>
      </c>
      <c r="E127" s="360" t="s">
        <v>699</v>
      </c>
      <c r="F127" s="316">
        <v>244</v>
      </c>
      <c r="G127" s="312">
        <v>9942.6</v>
      </c>
      <c r="H127" s="315"/>
      <c r="I127" s="314">
        <f t="shared" si="23"/>
        <v>9942.6</v>
      </c>
      <c r="J127" s="312"/>
      <c r="K127" s="312"/>
      <c r="L127" s="202"/>
      <c r="M127" s="201"/>
    </row>
    <row r="128" spans="1:13" s="278" customFormat="1" ht="53.25" customHeight="1" x14ac:dyDescent="0.2">
      <c r="A128" s="560" t="s">
        <v>914</v>
      </c>
      <c r="B128" s="353" t="s">
        <v>563</v>
      </c>
      <c r="C128" s="364">
        <v>5</v>
      </c>
      <c r="D128" s="364">
        <v>1</v>
      </c>
      <c r="E128" s="610" t="s">
        <v>915</v>
      </c>
      <c r="F128" s="623"/>
      <c r="G128" s="361">
        <f>G129</f>
        <v>0</v>
      </c>
      <c r="H128" s="361">
        <f t="shared" ref="H128:H129" si="25">H129</f>
        <v>169396</v>
      </c>
      <c r="I128" s="356">
        <f t="shared" si="23"/>
        <v>169396</v>
      </c>
      <c r="J128" s="361"/>
      <c r="K128" s="361"/>
      <c r="L128" s="366"/>
      <c r="M128" s="277"/>
    </row>
    <row r="129" spans="1:13" ht="18.75" customHeight="1" x14ac:dyDescent="0.2">
      <c r="A129" s="307" t="s">
        <v>650</v>
      </c>
      <c r="B129" s="292" t="s">
        <v>563</v>
      </c>
      <c r="C129" s="279">
        <v>5</v>
      </c>
      <c r="D129" s="279">
        <v>1</v>
      </c>
      <c r="E129" s="360" t="s">
        <v>915</v>
      </c>
      <c r="F129" s="316">
        <v>240</v>
      </c>
      <c r="G129" s="312">
        <f>G130</f>
        <v>0</v>
      </c>
      <c r="H129" s="312">
        <f t="shared" si="25"/>
        <v>169396</v>
      </c>
      <c r="I129" s="314">
        <f t="shared" si="23"/>
        <v>169396</v>
      </c>
      <c r="J129" s="312"/>
      <c r="K129" s="312"/>
      <c r="L129" s="202"/>
      <c r="M129" s="201"/>
    </row>
    <row r="130" spans="1:13" ht="18.75" customHeight="1" x14ac:dyDescent="0.2">
      <c r="A130" s="307" t="s">
        <v>698</v>
      </c>
      <c r="B130" s="292" t="s">
        <v>563</v>
      </c>
      <c r="C130" s="279">
        <v>5</v>
      </c>
      <c r="D130" s="279">
        <v>1</v>
      </c>
      <c r="E130" s="360" t="s">
        <v>915</v>
      </c>
      <c r="F130" s="316">
        <v>244</v>
      </c>
      <c r="G130" s="312"/>
      <c r="H130" s="315">
        <v>169396</v>
      </c>
      <c r="I130" s="314">
        <f t="shared" si="23"/>
        <v>169396</v>
      </c>
      <c r="J130" s="312"/>
      <c r="K130" s="312"/>
      <c r="L130" s="202"/>
      <c r="M130" s="201"/>
    </row>
    <row r="131" spans="1:13" s="278" customFormat="1" ht="64.5" customHeight="1" x14ac:dyDescent="0.2">
      <c r="A131" s="560" t="s">
        <v>739</v>
      </c>
      <c r="B131" s="353" t="s">
        <v>563</v>
      </c>
      <c r="C131" s="364">
        <v>5</v>
      </c>
      <c r="D131" s="364">
        <v>1</v>
      </c>
      <c r="E131" s="610" t="s">
        <v>738</v>
      </c>
      <c r="F131" s="623"/>
      <c r="G131" s="356">
        <f>SUM(G132)</f>
        <v>87000</v>
      </c>
      <c r="H131" s="356">
        <f>H132</f>
        <v>0</v>
      </c>
      <c r="I131" s="356">
        <f>SUM(G131:H131)</f>
        <v>87000</v>
      </c>
      <c r="J131" s="361"/>
      <c r="K131" s="361"/>
      <c r="L131" s="366"/>
      <c r="M131" s="277"/>
    </row>
    <row r="132" spans="1:13" ht="18" customHeight="1" x14ac:dyDescent="0.2">
      <c r="A132" s="297" t="s">
        <v>698</v>
      </c>
      <c r="B132" s="292" t="s">
        <v>563</v>
      </c>
      <c r="C132" s="279">
        <v>5</v>
      </c>
      <c r="D132" s="279">
        <v>1</v>
      </c>
      <c r="E132" s="360" t="s">
        <v>738</v>
      </c>
      <c r="F132" s="316">
        <v>244</v>
      </c>
      <c r="G132" s="315">
        <v>87000</v>
      </c>
      <c r="H132" s="315"/>
      <c r="I132" s="314">
        <f>SUM(G132:H132)</f>
        <v>87000</v>
      </c>
      <c r="J132" s="312"/>
      <c r="K132" s="312"/>
      <c r="L132" s="202"/>
      <c r="M132" s="201"/>
    </row>
    <row r="133" spans="1:13" s="278" customFormat="1" ht="18.75" customHeight="1" x14ac:dyDescent="0.2">
      <c r="A133" s="363" t="s">
        <v>320</v>
      </c>
      <c r="B133" s="353" t="s">
        <v>563</v>
      </c>
      <c r="C133" s="364">
        <v>7</v>
      </c>
      <c r="D133" s="364">
        <v>9</v>
      </c>
      <c r="E133" s="610"/>
      <c r="F133" s="623"/>
      <c r="G133" s="357">
        <f>G134+G136</f>
        <v>2663.8999999999996</v>
      </c>
      <c r="H133" s="357">
        <f>H134+H136</f>
        <v>0</v>
      </c>
      <c r="I133" s="356">
        <f t="shared" ref="I133:I137" si="26">SUM(G133:H133)</f>
        <v>2663.8999999999996</v>
      </c>
      <c r="J133" s="361"/>
      <c r="K133" s="361"/>
      <c r="L133" s="366"/>
      <c r="M133" s="277"/>
    </row>
    <row r="134" spans="1:13" ht="37.5" customHeight="1" x14ac:dyDescent="0.2">
      <c r="A134" s="297" t="s">
        <v>904</v>
      </c>
      <c r="B134" s="292" t="s">
        <v>563</v>
      </c>
      <c r="C134" s="279">
        <v>7</v>
      </c>
      <c r="D134" s="279">
        <v>9</v>
      </c>
      <c r="E134" s="360" t="s">
        <v>902</v>
      </c>
      <c r="F134" s="316"/>
      <c r="G134" s="315">
        <f>G135</f>
        <v>1198.8</v>
      </c>
      <c r="H134" s="315">
        <f>H135</f>
        <v>0</v>
      </c>
      <c r="I134" s="314">
        <f t="shared" si="26"/>
        <v>1198.8</v>
      </c>
      <c r="J134" s="312"/>
      <c r="K134" s="312"/>
      <c r="L134" s="202"/>
      <c r="M134" s="201"/>
    </row>
    <row r="135" spans="1:13" ht="30.75" customHeight="1" x14ac:dyDescent="0.2">
      <c r="A135" s="297" t="s">
        <v>890</v>
      </c>
      <c r="B135" s="292" t="s">
        <v>563</v>
      </c>
      <c r="C135" s="279">
        <v>7</v>
      </c>
      <c r="D135" s="279">
        <v>9</v>
      </c>
      <c r="E135" s="360" t="s">
        <v>902</v>
      </c>
      <c r="F135" s="316">
        <v>321</v>
      </c>
      <c r="G135" s="315">
        <v>1198.8</v>
      </c>
      <c r="H135" s="315"/>
      <c r="I135" s="314">
        <f t="shared" si="26"/>
        <v>1198.8</v>
      </c>
      <c r="J135" s="312"/>
      <c r="K135" s="312"/>
      <c r="L135" s="202"/>
      <c r="M135" s="201"/>
    </row>
    <row r="136" spans="1:13" ht="42.75" customHeight="1" x14ac:dyDescent="0.2">
      <c r="A136" s="297" t="s">
        <v>903</v>
      </c>
      <c r="B136" s="292" t="s">
        <v>563</v>
      </c>
      <c r="C136" s="279">
        <v>7</v>
      </c>
      <c r="D136" s="279">
        <v>9</v>
      </c>
      <c r="E136" s="360" t="s">
        <v>905</v>
      </c>
      <c r="F136" s="316"/>
      <c r="G136" s="315">
        <f>G137</f>
        <v>1465.1</v>
      </c>
      <c r="H136" s="315">
        <f>H137</f>
        <v>0</v>
      </c>
      <c r="I136" s="314">
        <f t="shared" si="26"/>
        <v>1465.1</v>
      </c>
      <c r="J136" s="312"/>
      <c r="K136" s="312"/>
      <c r="L136" s="202"/>
      <c r="M136" s="201"/>
    </row>
    <row r="137" spans="1:13" ht="30.75" customHeight="1" x14ac:dyDescent="0.2">
      <c r="A137" s="297" t="s">
        <v>890</v>
      </c>
      <c r="B137" s="292" t="s">
        <v>563</v>
      </c>
      <c r="C137" s="279">
        <v>7</v>
      </c>
      <c r="D137" s="279">
        <v>9</v>
      </c>
      <c r="E137" s="360" t="s">
        <v>905</v>
      </c>
      <c r="F137" s="316">
        <v>321</v>
      </c>
      <c r="G137" s="315">
        <v>1465.1</v>
      </c>
      <c r="H137" s="315"/>
      <c r="I137" s="314">
        <f t="shared" si="26"/>
        <v>1465.1</v>
      </c>
      <c r="J137" s="312"/>
      <c r="K137" s="312"/>
      <c r="L137" s="202"/>
      <c r="M137" s="201"/>
    </row>
    <row r="138" spans="1:13" ht="19.5" customHeight="1" x14ac:dyDescent="0.2">
      <c r="A138" s="523" t="s">
        <v>323</v>
      </c>
      <c r="B138" s="353" t="s">
        <v>563</v>
      </c>
      <c r="C138" s="565" t="s">
        <v>196</v>
      </c>
      <c r="D138" s="566"/>
      <c r="E138" s="566"/>
      <c r="F138" s="623"/>
      <c r="G138" s="357">
        <f>SUM(G139)</f>
        <v>3900.7</v>
      </c>
      <c r="H138" s="357">
        <f t="shared" ref="H138:K138" si="27">SUM(H139)</f>
        <v>0</v>
      </c>
      <c r="I138" s="357">
        <f t="shared" si="27"/>
        <v>3900.7</v>
      </c>
      <c r="J138" s="357">
        <f t="shared" si="27"/>
        <v>0</v>
      </c>
      <c r="K138" s="357">
        <f t="shared" si="27"/>
        <v>0</v>
      </c>
      <c r="L138" s="202"/>
      <c r="M138" s="201"/>
    </row>
    <row r="139" spans="1:13" ht="39" customHeight="1" x14ac:dyDescent="0.2">
      <c r="A139" s="563" t="s">
        <v>879</v>
      </c>
      <c r="B139" s="353" t="s">
        <v>563</v>
      </c>
      <c r="C139" s="565" t="s">
        <v>196</v>
      </c>
      <c r="D139" s="566"/>
      <c r="E139" s="566"/>
      <c r="F139" s="623"/>
      <c r="G139" s="356">
        <f t="shared" ref="G139" si="28">SUM(G140)</f>
        <v>3900.7</v>
      </c>
      <c r="H139" s="356">
        <f>SUM(H140)</f>
        <v>0</v>
      </c>
      <c r="I139" s="356">
        <f t="shared" ref="I139:I143" si="29">SUM(G139:H139)</f>
        <v>3900.7</v>
      </c>
      <c r="J139" s="361"/>
      <c r="K139" s="361"/>
      <c r="L139" s="202"/>
      <c r="M139" s="201"/>
    </row>
    <row r="140" spans="1:13" ht="15.75" customHeight="1" x14ac:dyDescent="0.2">
      <c r="A140" s="570" t="s">
        <v>257</v>
      </c>
      <c r="B140" s="292" t="s">
        <v>563</v>
      </c>
      <c r="C140" s="565" t="s">
        <v>196</v>
      </c>
      <c r="D140" s="566" t="s">
        <v>134</v>
      </c>
      <c r="E140" s="567"/>
      <c r="F140" s="316"/>
      <c r="G140" s="314">
        <f>G141+G143</f>
        <v>3900.7</v>
      </c>
      <c r="H140" s="314">
        <f>SUM(H141+H143)</f>
        <v>0</v>
      </c>
      <c r="I140" s="314">
        <f t="shared" si="29"/>
        <v>3900.7</v>
      </c>
      <c r="J140" s="312"/>
      <c r="K140" s="312"/>
      <c r="L140" s="202"/>
      <c r="M140" s="201"/>
    </row>
    <row r="141" spans="1:13" s="278" customFormat="1" ht="17.25" customHeight="1" x14ac:dyDescent="0.2">
      <c r="A141" s="563" t="s">
        <v>854</v>
      </c>
      <c r="B141" s="353" t="s">
        <v>563</v>
      </c>
      <c r="C141" s="565" t="s">
        <v>196</v>
      </c>
      <c r="D141" s="566" t="s">
        <v>134</v>
      </c>
      <c r="E141" s="627">
        <v>5222702</v>
      </c>
      <c r="F141" s="623"/>
      <c r="G141" s="356">
        <f>SUM(G142)</f>
        <v>3619</v>
      </c>
      <c r="H141" s="356">
        <f>SUM(H142)</f>
        <v>0</v>
      </c>
      <c r="I141" s="356">
        <f t="shared" si="29"/>
        <v>3619</v>
      </c>
      <c r="J141" s="361"/>
      <c r="K141" s="361"/>
      <c r="L141" s="366"/>
      <c r="M141" s="277"/>
    </row>
    <row r="142" spans="1:13" ht="17.25" customHeight="1" x14ac:dyDescent="0.2">
      <c r="A142" s="568" t="s">
        <v>565</v>
      </c>
      <c r="B142" s="292" t="s">
        <v>563</v>
      </c>
      <c r="C142" s="569" t="s">
        <v>196</v>
      </c>
      <c r="D142" s="567" t="s">
        <v>134</v>
      </c>
      <c r="E142" s="564">
        <v>5222702</v>
      </c>
      <c r="F142" s="316">
        <v>322</v>
      </c>
      <c r="G142" s="314">
        <v>3619</v>
      </c>
      <c r="H142" s="315"/>
      <c r="I142" s="314">
        <f t="shared" si="29"/>
        <v>3619</v>
      </c>
      <c r="J142" s="312"/>
      <c r="K142" s="312"/>
      <c r="L142" s="202"/>
      <c r="M142" s="201"/>
    </row>
    <row r="143" spans="1:13" s="278" customFormat="1" ht="17.25" customHeight="1" x14ac:dyDescent="0.2">
      <c r="A143" s="563" t="s">
        <v>855</v>
      </c>
      <c r="B143" s="353" t="s">
        <v>563</v>
      </c>
      <c r="C143" s="565" t="s">
        <v>196</v>
      </c>
      <c r="D143" s="566" t="s">
        <v>134</v>
      </c>
      <c r="E143" s="627">
        <v>1008820</v>
      </c>
      <c r="F143" s="623"/>
      <c r="G143" s="356">
        <f>SUM(G144)</f>
        <v>281.7</v>
      </c>
      <c r="H143" s="356">
        <f>SUM(H144)</f>
        <v>0</v>
      </c>
      <c r="I143" s="356">
        <f t="shared" si="29"/>
        <v>281.7</v>
      </c>
      <c r="J143" s="361"/>
      <c r="K143" s="361"/>
      <c r="L143" s="366"/>
      <c r="M143" s="277"/>
    </row>
    <row r="144" spans="1:13" ht="18.75" customHeight="1" x14ac:dyDescent="0.2">
      <c r="A144" s="568" t="s">
        <v>565</v>
      </c>
      <c r="B144" s="292" t="s">
        <v>563</v>
      </c>
      <c r="C144" s="569" t="s">
        <v>196</v>
      </c>
      <c r="D144" s="567" t="s">
        <v>134</v>
      </c>
      <c r="E144" s="564">
        <v>1008820</v>
      </c>
      <c r="F144" s="316">
        <v>322</v>
      </c>
      <c r="G144" s="314">
        <v>281.7</v>
      </c>
      <c r="H144" s="315"/>
      <c r="I144" s="314">
        <f>SUM(G144:H144)</f>
        <v>281.7</v>
      </c>
      <c r="J144" s="312"/>
      <c r="K144" s="312"/>
      <c r="L144" s="202"/>
      <c r="M144" s="201"/>
    </row>
    <row r="145" spans="1:13" s="334" customFormat="1" ht="31.5" customHeight="1" x14ac:dyDescent="0.2">
      <c r="A145" s="352" t="s">
        <v>569</v>
      </c>
      <c r="B145" s="353" t="s">
        <v>570</v>
      </c>
      <c r="C145" s="354"/>
      <c r="D145" s="354"/>
      <c r="E145" s="355"/>
      <c r="F145" s="623"/>
      <c r="G145" s="356">
        <f>SUM(G146+G154)</f>
        <v>16306.4</v>
      </c>
      <c r="H145" s="356">
        <f>SUM(H146+H154)</f>
        <v>0.3</v>
      </c>
      <c r="I145" s="356">
        <f>SUM(I146+I154)</f>
        <v>16306.699999999999</v>
      </c>
      <c r="J145" s="356">
        <f>SUM(J154)</f>
        <v>11450.2</v>
      </c>
      <c r="K145" s="356">
        <f>SUM(K154)</f>
        <v>0</v>
      </c>
      <c r="L145" s="358"/>
      <c r="M145" s="359"/>
    </row>
    <row r="146" spans="1:13" s="278" customFormat="1" ht="18" customHeight="1" x14ac:dyDescent="0.2">
      <c r="A146" s="363" t="s">
        <v>316</v>
      </c>
      <c r="B146" s="349" t="s">
        <v>570</v>
      </c>
      <c r="C146" s="364">
        <v>4</v>
      </c>
      <c r="D146" s="364"/>
      <c r="E146" s="365"/>
      <c r="F146" s="623"/>
      <c r="G146" s="361">
        <f t="shared" ref="G146:K150" si="30">SUM(G147)</f>
        <v>1463</v>
      </c>
      <c r="H146" s="361">
        <f t="shared" si="30"/>
        <v>0</v>
      </c>
      <c r="I146" s="356">
        <f t="shared" ref="I146:I175" si="31">G146+H146</f>
        <v>1463</v>
      </c>
      <c r="J146" s="361">
        <f>SUM(J147)</f>
        <v>0</v>
      </c>
      <c r="K146" s="361">
        <f>SUM(K147)</f>
        <v>0</v>
      </c>
      <c r="L146" s="366"/>
      <c r="M146" s="277"/>
    </row>
    <row r="147" spans="1:13" s="278" customFormat="1" ht="13.5" customHeight="1" x14ac:dyDescent="0.2">
      <c r="A147" s="363" t="s">
        <v>701</v>
      </c>
      <c r="B147" s="349" t="s">
        <v>570</v>
      </c>
      <c r="C147" s="364">
        <v>4</v>
      </c>
      <c r="D147" s="364">
        <v>12</v>
      </c>
      <c r="E147" s="365" t="s">
        <v>314</v>
      </c>
      <c r="F147" s="621" t="s">
        <v>314</v>
      </c>
      <c r="G147" s="361">
        <f t="shared" si="30"/>
        <v>1463</v>
      </c>
      <c r="H147" s="361">
        <f t="shared" si="30"/>
        <v>0</v>
      </c>
      <c r="I147" s="356">
        <f t="shared" si="31"/>
        <v>1463</v>
      </c>
      <c r="J147" s="361"/>
      <c r="K147" s="361"/>
      <c r="L147" s="366" t="s">
        <v>306</v>
      </c>
      <c r="M147" s="277"/>
    </row>
    <row r="148" spans="1:13" s="278" customFormat="1" ht="13.5" customHeight="1" x14ac:dyDescent="0.2">
      <c r="A148" s="363" t="s">
        <v>523</v>
      </c>
      <c r="B148" s="349" t="s">
        <v>570</v>
      </c>
      <c r="C148" s="364">
        <v>4</v>
      </c>
      <c r="D148" s="364">
        <v>12</v>
      </c>
      <c r="E148" s="355">
        <v>5220000</v>
      </c>
      <c r="F148" s="623" t="s">
        <v>314</v>
      </c>
      <c r="G148" s="361">
        <f t="shared" si="30"/>
        <v>1463</v>
      </c>
      <c r="H148" s="361">
        <f t="shared" si="30"/>
        <v>0</v>
      </c>
      <c r="I148" s="356">
        <f t="shared" si="31"/>
        <v>1463</v>
      </c>
      <c r="J148" s="361"/>
      <c r="K148" s="361"/>
      <c r="L148" s="366" t="s">
        <v>306</v>
      </c>
      <c r="M148" s="277"/>
    </row>
    <row r="149" spans="1:13" s="278" customFormat="1" ht="38.25" customHeight="1" x14ac:dyDescent="0.2">
      <c r="A149" s="352" t="s">
        <v>702</v>
      </c>
      <c r="B149" s="349" t="s">
        <v>570</v>
      </c>
      <c r="C149" s="364">
        <v>4</v>
      </c>
      <c r="D149" s="364">
        <v>12</v>
      </c>
      <c r="E149" s="355">
        <v>5226300</v>
      </c>
      <c r="F149" s="623" t="s">
        <v>314</v>
      </c>
      <c r="G149" s="361">
        <f>G150+G152</f>
        <v>1463</v>
      </c>
      <c r="H149" s="361">
        <f>H150+H152</f>
        <v>0</v>
      </c>
      <c r="I149" s="356">
        <f t="shared" si="31"/>
        <v>1463</v>
      </c>
      <c r="J149" s="361"/>
      <c r="K149" s="361"/>
      <c r="L149" s="366" t="s">
        <v>306</v>
      </c>
      <c r="M149" s="277"/>
    </row>
    <row r="150" spans="1:13" ht="18" customHeight="1" x14ac:dyDescent="0.2">
      <c r="A150" s="307" t="s">
        <v>521</v>
      </c>
      <c r="B150" s="291" t="s">
        <v>570</v>
      </c>
      <c r="C150" s="279">
        <v>4</v>
      </c>
      <c r="D150" s="279">
        <v>12</v>
      </c>
      <c r="E150" s="294">
        <v>5226300</v>
      </c>
      <c r="F150" s="316">
        <v>610</v>
      </c>
      <c r="G150" s="312">
        <f>SUM(G151)</f>
        <v>641.4</v>
      </c>
      <c r="H150" s="312">
        <f t="shared" si="30"/>
        <v>0</v>
      </c>
      <c r="I150" s="312">
        <f t="shared" si="30"/>
        <v>641.4</v>
      </c>
      <c r="J150" s="312">
        <f t="shared" si="30"/>
        <v>0</v>
      </c>
      <c r="K150" s="312">
        <f t="shared" si="30"/>
        <v>0</v>
      </c>
      <c r="L150" s="202"/>
      <c r="M150" s="201"/>
    </row>
    <row r="151" spans="1:13" x14ac:dyDescent="0.2">
      <c r="A151" s="307" t="s">
        <v>522</v>
      </c>
      <c r="B151" s="291" t="s">
        <v>570</v>
      </c>
      <c r="C151" s="279">
        <v>4</v>
      </c>
      <c r="D151" s="279">
        <v>12</v>
      </c>
      <c r="E151" s="294">
        <v>5226300</v>
      </c>
      <c r="F151" s="316">
        <v>612</v>
      </c>
      <c r="G151" s="312">
        <v>641.4</v>
      </c>
      <c r="H151" s="312"/>
      <c r="I151" s="314">
        <f t="shared" si="31"/>
        <v>641.4</v>
      </c>
      <c r="J151" s="312"/>
      <c r="K151" s="312"/>
      <c r="L151" s="202"/>
      <c r="M151" s="201"/>
    </row>
    <row r="152" spans="1:13" x14ac:dyDescent="0.2">
      <c r="A152" s="307" t="s">
        <v>536</v>
      </c>
      <c r="B152" s="291" t="s">
        <v>570</v>
      </c>
      <c r="C152" s="279">
        <v>4</v>
      </c>
      <c r="D152" s="279">
        <v>12</v>
      </c>
      <c r="E152" s="294">
        <v>5226300</v>
      </c>
      <c r="F152" s="316">
        <v>620</v>
      </c>
      <c r="G152" s="312">
        <f>SUM(G153)</f>
        <v>821.6</v>
      </c>
      <c r="H152" s="312">
        <f>SUM(H153)</f>
        <v>0</v>
      </c>
      <c r="I152" s="314">
        <f>SUM(I153)</f>
        <v>821.6</v>
      </c>
      <c r="J152" s="312"/>
      <c r="K152" s="312"/>
      <c r="L152" s="202"/>
      <c r="M152" s="201"/>
    </row>
    <row r="153" spans="1:13" x14ac:dyDescent="0.2">
      <c r="A153" s="307" t="s">
        <v>538</v>
      </c>
      <c r="B153" s="291" t="s">
        <v>570</v>
      </c>
      <c r="C153" s="279">
        <v>4</v>
      </c>
      <c r="D153" s="279">
        <v>12</v>
      </c>
      <c r="E153" s="294">
        <v>5226300</v>
      </c>
      <c r="F153" s="316">
        <v>622</v>
      </c>
      <c r="G153" s="312">
        <v>821.6</v>
      </c>
      <c r="H153" s="312"/>
      <c r="I153" s="314">
        <f>G153+H153</f>
        <v>821.6</v>
      </c>
      <c r="J153" s="312"/>
      <c r="K153" s="312"/>
      <c r="L153" s="202"/>
      <c r="M153" s="201"/>
    </row>
    <row r="154" spans="1:13" s="278" customFormat="1" x14ac:dyDescent="0.2">
      <c r="A154" s="363" t="s">
        <v>319</v>
      </c>
      <c r="B154" s="349" t="s">
        <v>570</v>
      </c>
      <c r="C154" s="364">
        <v>7</v>
      </c>
      <c r="D154" s="364"/>
      <c r="E154" s="365"/>
      <c r="F154" s="623"/>
      <c r="G154" s="361">
        <f>G155+G159+G176+G182</f>
        <v>14843.4</v>
      </c>
      <c r="H154" s="357">
        <f>H182+H159+H176+H155</f>
        <v>0.3</v>
      </c>
      <c r="I154" s="356">
        <f t="shared" si="2"/>
        <v>14843.699999999999</v>
      </c>
      <c r="J154" s="361">
        <f>SUM(J176+J182)</f>
        <v>11450.2</v>
      </c>
      <c r="K154" s="361">
        <f>SUM(K176+K182)</f>
        <v>0</v>
      </c>
      <c r="L154" s="366"/>
      <c r="M154" s="277"/>
    </row>
    <row r="155" spans="1:13" s="278" customFormat="1" x14ac:dyDescent="0.2">
      <c r="A155" s="363" t="s">
        <v>225</v>
      </c>
      <c r="B155" s="349" t="s">
        <v>570</v>
      </c>
      <c r="C155" s="364">
        <v>7</v>
      </c>
      <c r="D155" s="364">
        <v>1</v>
      </c>
      <c r="E155" s="365"/>
      <c r="F155" s="623"/>
      <c r="G155" s="361">
        <f t="shared" ref="G155:H157" si="32">G156</f>
        <v>2904</v>
      </c>
      <c r="H155" s="361">
        <f t="shared" si="32"/>
        <v>0</v>
      </c>
      <c r="I155" s="356">
        <f t="shared" si="2"/>
        <v>2904</v>
      </c>
      <c r="J155" s="361"/>
      <c r="K155" s="361"/>
      <c r="L155" s="366"/>
      <c r="M155" s="277"/>
    </row>
    <row r="156" spans="1:13" s="278" customFormat="1" ht="26.25" customHeight="1" x14ac:dyDescent="0.2">
      <c r="A156" s="363" t="s">
        <v>657</v>
      </c>
      <c r="B156" s="349" t="s">
        <v>570</v>
      </c>
      <c r="C156" s="364">
        <v>7</v>
      </c>
      <c r="D156" s="364">
        <v>1</v>
      </c>
      <c r="E156" s="365">
        <v>5225602</v>
      </c>
      <c r="F156" s="621" t="s">
        <v>314</v>
      </c>
      <c r="G156" s="361">
        <f t="shared" si="32"/>
        <v>2904</v>
      </c>
      <c r="H156" s="361">
        <f t="shared" si="32"/>
        <v>0</v>
      </c>
      <c r="I156" s="356">
        <f>G156+H156</f>
        <v>2904</v>
      </c>
      <c r="J156" s="361"/>
      <c r="K156" s="361"/>
      <c r="L156" s="366"/>
      <c r="M156" s="277"/>
    </row>
    <row r="157" spans="1:13" ht="18" customHeight="1" x14ac:dyDescent="0.2">
      <c r="A157" s="307" t="s">
        <v>521</v>
      </c>
      <c r="B157" s="291" t="s">
        <v>570</v>
      </c>
      <c r="C157" s="279">
        <v>7</v>
      </c>
      <c r="D157" s="279">
        <v>1</v>
      </c>
      <c r="E157" s="280">
        <v>5225602</v>
      </c>
      <c r="F157" s="316">
        <v>610</v>
      </c>
      <c r="G157" s="312">
        <f t="shared" si="32"/>
        <v>2904</v>
      </c>
      <c r="H157" s="312">
        <f t="shared" si="32"/>
        <v>0</v>
      </c>
      <c r="I157" s="314">
        <f t="shared" ref="I157:I164" si="33">G157+H157</f>
        <v>2904</v>
      </c>
      <c r="J157" s="312"/>
      <c r="K157" s="312"/>
      <c r="L157" s="202"/>
      <c r="M157" s="201"/>
    </row>
    <row r="158" spans="1:13" ht="18" customHeight="1" x14ac:dyDescent="0.2">
      <c r="A158" s="307" t="s">
        <v>703</v>
      </c>
      <c r="B158" s="291" t="s">
        <v>570</v>
      </c>
      <c r="C158" s="279">
        <v>7</v>
      </c>
      <c r="D158" s="279">
        <v>1</v>
      </c>
      <c r="E158" s="280">
        <v>5225602</v>
      </c>
      <c r="F158" s="316">
        <v>612</v>
      </c>
      <c r="G158" s="312">
        <v>2904</v>
      </c>
      <c r="H158" s="315"/>
      <c r="I158" s="314">
        <f t="shared" si="33"/>
        <v>2904</v>
      </c>
      <c r="J158" s="312"/>
      <c r="K158" s="312"/>
      <c r="L158" s="202"/>
      <c r="M158" s="201"/>
    </row>
    <row r="159" spans="1:13" s="278" customFormat="1" ht="18" customHeight="1" x14ac:dyDescent="0.2">
      <c r="A159" s="363" t="s">
        <v>227</v>
      </c>
      <c r="B159" s="349" t="s">
        <v>570</v>
      </c>
      <c r="C159" s="364">
        <v>7</v>
      </c>
      <c r="D159" s="364">
        <v>2</v>
      </c>
      <c r="E159" s="365"/>
      <c r="F159" s="623"/>
      <c r="G159" s="361">
        <f>G165+G170+G160</f>
        <v>6147</v>
      </c>
      <c r="H159" s="361">
        <f t="shared" ref="H159" si="34">H165+H170</f>
        <v>0</v>
      </c>
      <c r="I159" s="356">
        <f t="shared" si="33"/>
        <v>6147</v>
      </c>
      <c r="J159" s="361"/>
      <c r="K159" s="361"/>
      <c r="L159" s="366"/>
      <c r="M159" s="277"/>
    </row>
    <row r="160" spans="1:13" s="278" customFormat="1" ht="18" customHeight="1" x14ac:dyDescent="0.2">
      <c r="A160" s="363" t="s">
        <v>894</v>
      </c>
      <c r="B160" s="529" t="s">
        <v>570</v>
      </c>
      <c r="C160" s="613">
        <v>7</v>
      </c>
      <c r="D160" s="613">
        <v>2</v>
      </c>
      <c r="E160" s="365">
        <v>4362100</v>
      </c>
      <c r="F160" s="623"/>
      <c r="G160" s="361">
        <f>G161+G163</f>
        <v>1727</v>
      </c>
      <c r="H160" s="361">
        <f t="shared" ref="H160" si="35">H161+H163</f>
        <v>0</v>
      </c>
      <c r="I160" s="356">
        <f t="shared" si="33"/>
        <v>1727</v>
      </c>
      <c r="J160" s="361"/>
      <c r="K160" s="361"/>
      <c r="L160" s="366"/>
      <c r="M160" s="277"/>
    </row>
    <row r="161" spans="1:13" s="278" customFormat="1" x14ac:dyDescent="0.2">
      <c r="A161" s="307" t="s">
        <v>521</v>
      </c>
      <c r="B161" s="614" t="s">
        <v>570</v>
      </c>
      <c r="C161" s="615">
        <v>7</v>
      </c>
      <c r="D161" s="615">
        <v>2</v>
      </c>
      <c r="E161" s="280">
        <v>4362100</v>
      </c>
      <c r="F161" s="316">
        <v>610</v>
      </c>
      <c r="G161" s="312">
        <f>G162</f>
        <v>1066.8</v>
      </c>
      <c r="H161" s="312">
        <f t="shared" ref="H161" si="36">H162</f>
        <v>0</v>
      </c>
      <c r="I161" s="314">
        <f t="shared" si="33"/>
        <v>1066.8</v>
      </c>
      <c r="J161" s="361"/>
      <c r="K161" s="361"/>
      <c r="L161" s="366"/>
      <c r="M161" s="277"/>
    </row>
    <row r="162" spans="1:13" s="278" customFormat="1" x14ac:dyDescent="0.2">
      <c r="A162" s="307" t="s">
        <v>538</v>
      </c>
      <c r="B162" s="614" t="s">
        <v>570</v>
      </c>
      <c r="C162" s="615">
        <v>7</v>
      </c>
      <c r="D162" s="615">
        <v>2</v>
      </c>
      <c r="E162" s="280">
        <v>4362100</v>
      </c>
      <c r="F162" s="316">
        <v>612</v>
      </c>
      <c r="G162" s="312">
        <v>1066.8</v>
      </c>
      <c r="H162" s="312"/>
      <c r="I162" s="314">
        <f t="shared" si="33"/>
        <v>1066.8</v>
      </c>
      <c r="J162" s="361"/>
      <c r="K162" s="361"/>
      <c r="L162" s="366"/>
      <c r="M162" s="277"/>
    </row>
    <row r="163" spans="1:13" s="278" customFormat="1" x14ac:dyDescent="0.2">
      <c r="A163" s="307" t="s">
        <v>536</v>
      </c>
      <c r="B163" s="614" t="s">
        <v>570</v>
      </c>
      <c r="C163" s="615">
        <v>7</v>
      </c>
      <c r="D163" s="615">
        <v>2</v>
      </c>
      <c r="E163" s="280">
        <v>4362100</v>
      </c>
      <c r="F163" s="316">
        <v>620</v>
      </c>
      <c r="G163" s="312">
        <f>G164</f>
        <v>660.2</v>
      </c>
      <c r="H163" s="312">
        <f t="shared" ref="H163" si="37">H164</f>
        <v>0</v>
      </c>
      <c r="I163" s="314">
        <f t="shared" si="33"/>
        <v>660.2</v>
      </c>
      <c r="J163" s="361"/>
      <c r="K163" s="361"/>
      <c r="L163" s="366"/>
      <c r="M163" s="277"/>
    </row>
    <row r="164" spans="1:13" s="278" customFormat="1" x14ac:dyDescent="0.2">
      <c r="A164" s="307" t="s">
        <v>538</v>
      </c>
      <c r="B164" s="614" t="s">
        <v>570</v>
      </c>
      <c r="C164" s="615">
        <v>7</v>
      </c>
      <c r="D164" s="615">
        <v>2</v>
      </c>
      <c r="E164" s="280">
        <v>4362100</v>
      </c>
      <c r="F164" s="316">
        <v>622</v>
      </c>
      <c r="G164" s="312">
        <v>660.2</v>
      </c>
      <c r="H164" s="312"/>
      <c r="I164" s="314">
        <f t="shared" si="33"/>
        <v>660.2</v>
      </c>
      <c r="J164" s="361"/>
      <c r="K164" s="361"/>
      <c r="L164" s="366"/>
      <c r="M164" s="277"/>
    </row>
    <row r="165" spans="1:13" s="278" customFormat="1" x14ac:dyDescent="0.2">
      <c r="A165" s="363" t="s">
        <v>656</v>
      </c>
      <c r="B165" s="349" t="s">
        <v>570</v>
      </c>
      <c r="C165" s="364">
        <v>7</v>
      </c>
      <c r="D165" s="364">
        <v>2</v>
      </c>
      <c r="E165" s="365">
        <v>5225601</v>
      </c>
      <c r="F165" s="621" t="s">
        <v>314</v>
      </c>
      <c r="G165" s="361">
        <f>G166+G168</f>
        <v>2320</v>
      </c>
      <c r="H165" s="361">
        <f t="shared" ref="H165:I165" si="38">H166+H168</f>
        <v>0</v>
      </c>
      <c r="I165" s="361">
        <f t="shared" si="38"/>
        <v>2320</v>
      </c>
      <c r="J165" s="361">
        <v>0</v>
      </c>
      <c r="K165" s="361">
        <v>0</v>
      </c>
      <c r="L165" s="366" t="s">
        <v>306</v>
      </c>
      <c r="M165" s="277"/>
    </row>
    <row r="166" spans="1:13" x14ac:dyDescent="0.2">
      <c r="A166" s="307" t="s">
        <v>521</v>
      </c>
      <c r="B166" s="291" t="s">
        <v>570</v>
      </c>
      <c r="C166" s="279">
        <v>7</v>
      </c>
      <c r="D166" s="279">
        <v>2</v>
      </c>
      <c r="E166" s="280">
        <v>5225601</v>
      </c>
      <c r="F166" s="316">
        <v>610</v>
      </c>
      <c r="G166" s="312">
        <f>G167</f>
        <v>1977</v>
      </c>
      <c r="H166" s="312">
        <f t="shared" ref="H166:I166" si="39">H167</f>
        <v>0</v>
      </c>
      <c r="I166" s="312">
        <f t="shared" si="39"/>
        <v>1977</v>
      </c>
      <c r="J166" s="312"/>
      <c r="K166" s="312"/>
      <c r="L166" s="202"/>
      <c r="M166" s="201"/>
    </row>
    <row r="167" spans="1:13" x14ac:dyDescent="0.2">
      <c r="A167" s="307" t="s">
        <v>522</v>
      </c>
      <c r="B167" s="291" t="s">
        <v>793</v>
      </c>
      <c r="C167" s="279">
        <v>7</v>
      </c>
      <c r="D167" s="279">
        <v>2</v>
      </c>
      <c r="E167" s="280">
        <v>5225601</v>
      </c>
      <c r="F167" s="316">
        <v>612</v>
      </c>
      <c r="G167" s="312">
        <v>1977</v>
      </c>
      <c r="H167" s="315"/>
      <c r="I167" s="314">
        <f t="shared" ref="I167" si="40">G167+H167</f>
        <v>1977</v>
      </c>
      <c r="J167" s="312">
        <v>0</v>
      </c>
      <c r="K167" s="312">
        <v>0</v>
      </c>
      <c r="L167" s="202" t="s">
        <v>306</v>
      </c>
      <c r="M167" s="201"/>
    </row>
    <row r="168" spans="1:13" x14ac:dyDescent="0.2">
      <c r="A168" s="307" t="s">
        <v>536</v>
      </c>
      <c r="B168" s="291" t="s">
        <v>794</v>
      </c>
      <c r="C168" s="279">
        <v>7</v>
      </c>
      <c r="D168" s="279">
        <v>2</v>
      </c>
      <c r="E168" s="280">
        <v>5225601</v>
      </c>
      <c r="F168" s="316">
        <v>620</v>
      </c>
      <c r="G168" s="312">
        <f>G169</f>
        <v>343</v>
      </c>
      <c r="H168" s="312">
        <f t="shared" ref="H168:I168" si="41">H169</f>
        <v>0</v>
      </c>
      <c r="I168" s="312">
        <f t="shared" si="41"/>
        <v>343</v>
      </c>
      <c r="J168" s="312"/>
      <c r="K168" s="312"/>
      <c r="L168" s="202"/>
      <c r="M168" s="201"/>
    </row>
    <row r="169" spans="1:13" x14ac:dyDescent="0.2">
      <c r="A169" s="307" t="s">
        <v>538</v>
      </c>
      <c r="B169" s="291" t="s">
        <v>570</v>
      </c>
      <c r="C169" s="279">
        <v>7</v>
      </c>
      <c r="D169" s="279">
        <v>2</v>
      </c>
      <c r="E169" s="280">
        <v>5225601</v>
      </c>
      <c r="F169" s="316">
        <v>622</v>
      </c>
      <c r="G169" s="312">
        <v>343</v>
      </c>
      <c r="H169" s="315"/>
      <c r="I169" s="314">
        <f t="shared" ref="I169" si="42">G169+H169</f>
        <v>343</v>
      </c>
      <c r="J169" s="312">
        <v>0</v>
      </c>
      <c r="K169" s="312">
        <v>0</v>
      </c>
      <c r="L169" s="202" t="s">
        <v>306</v>
      </c>
      <c r="M169" s="201"/>
    </row>
    <row r="170" spans="1:13" s="278" customFormat="1" x14ac:dyDescent="0.2">
      <c r="A170" s="363" t="s">
        <v>227</v>
      </c>
      <c r="B170" s="349" t="s">
        <v>570</v>
      </c>
      <c r="C170" s="364">
        <v>7</v>
      </c>
      <c r="D170" s="364">
        <v>2</v>
      </c>
      <c r="E170" s="365"/>
      <c r="F170" s="623"/>
      <c r="G170" s="361">
        <f>G171</f>
        <v>2100</v>
      </c>
      <c r="H170" s="361">
        <f>H175+H171</f>
        <v>0</v>
      </c>
      <c r="I170" s="356">
        <f>G170+H170</f>
        <v>2100</v>
      </c>
      <c r="J170" s="361"/>
      <c r="K170" s="361"/>
      <c r="L170" s="366"/>
      <c r="M170" s="277"/>
    </row>
    <row r="171" spans="1:13" s="278" customFormat="1" ht="25.5" x14ac:dyDescent="0.2">
      <c r="A171" s="363" t="s">
        <v>657</v>
      </c>
      <c r="B171" s="349" t="s">
        <v>570</v>
      </c>
      <c r="C171" s="364">
        <v>7</v>
      </c>
      <c r="D171" s="364">
        <v>2</v>
      </c>
      <c r="E171" s="365">
        <v>5225602</v>
      </c>
      <c r="F171" s="621" t="s">
        <v>314</v>
      </c>
      <c r="G171" s="361">
        <f>G172+G174</f>
        <v>2100</v>
      </c>
      <c r="H171" s="361">
        <f t="shared" ref="H171:I171" si="43">H172+H174</f>
        <v>0</v>
      </c>
      <c r="I171" s="361">
        <f t="shared" si="43"/>
        <v>2100</v>
      </c>
      <c r="J171" s="361"/>
      <c r="K171" s="361"/>
      <c r="L171" s="366"/>
      <c r="M171" s="277"/>
    </row>
    <row r="172" spans="1:13" x14ac:dyDescent="0.2">
      <c r="A172" s="307" t="s">
        <v>521</v>
      </c>
      <c r="B172" s="291" t="s">
        <v>570</v>
      </c>
      <c r="C172" s="279">
        <v>7</v>
      </c>
      <c r="D172" s="279">
        <v>2</v>
      </c>
      <c r="E172" s="280">
        <v>5225602</v>
      </c>
      <c r="F172" s="316">
        <v>610</v>
      </c>
      <c r="G172" s="312">
        <f>G173</f>
        <v>1700</v>
      </c>
      <c r="H172" s="312">
        <f>H173</f>
        <v>0</v>
      </c>
      <c r="I172" s="314">
        <f t="shared" si="31"/>
        <v>1700</v>
      </c>
      <c r="J172" s="312"/>
      <c r="K172" s="312"/>
      <c r="L172" s="202"/>
      <c r="M172" s="201"/>
    </row>
    <row r="173" spans="1:13" x14ac:dyDescent="0.2">
      <c r="A173" s="307" t="s">
        <v>522</v>
      </c>
      <c r="B173" s="291" t="s">
        <v>570</v>
      </c>
      <c r="C173" s="279">
        <v>7</v>
      </c>
      <c r="D173" s="279">
        <v>2</v>
      </c>
      <c r="E173" s="280">
        <v>5225602</v>
      </c>
      <c r="F173" s="316">
        <v>612</v>
      </c>
      <c r="G173" s="312">
        <v>1700</v>
      </c>
      <c r="H173" s="315"/>
      <c r="I173" s="314">
        <f t="shared" si="31"/>
        <v>1700</v>
      </c>
      <c r="J173" s="312"/>
      <c r="K173" s="312"/>
      <c r="L173" s="202"/>
      <c r="M173" s="201"/>
    </row>
    <row r="174" spans="1:13" x14ac:dyDescent="0.2">
      <c r="A174" s="307" t="s">
        <v>536</v>
      </c>
      <c r="B174" s="291" t="s">
        <v>570</v>
      </c>
      <c r="C174" s="279">
        <v>7</v>
      </c>
      <c r="D174" s="279">
        <v>2</v>
      </c>
      <c r="E174" s="280">
        <v>5225602</v>
      </c>
      <c r="F174" s="316">
        <v>620</v>
      </c>
      <c r="G174" s="312">
        <f>G175</f>
        <v>400</v>
      </c>
      <c r="H174" s="312">
        <f>H175</f>
        <v>0</v>
      </c>
      <c r="I174" s="314">
        <f t="shared" si="31"/>
        <v>400</v>
      </c>
      <c r="J174" s="312"/>
      <c r="K174" s="312"/>
      <c r="L174" s="202"/>
      <c r="M174" s="201"/>
    </row>
    <row r="175" spans="1:13" ht="18" customHeight="1" x14ac:dyDescent="0.2">
      <c r="A175" s="307" t="s">
        <v>538</v>
      </c>
      <c r="B175" s="291" t="s">
        <v>570</v>
      </c>
      <c r="C175" s="279">
        <v>7</v>
      </c>
      <c r="D175" s="279">
        <v>2</v>
      </c>
      <c r="E175" s="280">
        <v>5225602</v>
      </c>
      <c r="F175" s="316">
        <v>622</v>
      </c>
      <c r="G175" s="312">
        <v>400</v>
      </c>
      <c r="H175" s="315"/>
      <c r="I175" s="314">
        <f t="shared" si="31"/>
        <v>400</v>
      </c>
      <c r="J175" s="312"/>
      <c r="K175" s="312"/>
      <c r="L175" s="202"/>
      <c r="M175" s="201"/>
    </row>
    <row r="176" spans="1:13" s="278" customFormat="1" ht="13.5" customHeight="1" x14ac:dyDescent="0.2">
      <c r="A176" s="363" t="s">
        <v>239</v>
      </c>
      <c r="B176" s="349" t="s">
        <v>570</v>
      </c>
      <c r="C176" s="364">
        <v>7</v>
      </c>
      <c r="D176" s="364">
        <v>7</v>
      </c>
      <c r="E176" s="365" t="s">
        <v>314</v>
      </c>
      <c r="F176" s="621" t="s">
        <v>314</v>
      </c>
      <c r="G176" s="361">
        <f>G179</f>
        <v>5792.4</v>
      </c>
      <c r="H176" s="362">
        <f>H179</f>
        <v>0.3</v>
      </c>
      <c r="I176" s="356">
        <f t="shared" si="2"/>
        <v>5792.7</v>
      </c>
      <c r="J176" s="361">
        <v>6202.2</v>
      </c>
      <c r="K176" s="361">
        <v>0</v>
      </c>
      <c r="L176" s="366" t="s">
        <v>306</v>
      </c>
      <c r="M176" s="277"/>
    </row>
    <row r="177" spans="1:13" s="278" customFormat="1" ht="13.5" hidden="1" customHeight="1" x14ac:dyDescent="0.2">
      <c r="A177" s="363" t="s">
        <v>558</v>
      </c>
      <c r="B177" s="349" t="s">
        <v>570</v>
      </c>
      <c r="C177" s="364">
        <v>7</v>
      </c>
      <c r="D177" s="364">
        <v>7</v>
      </c>
      <c r="E177" s="355">
        <v>4320200</v>
      </c>
      <c r="F177" s="623" t="s">
        <v>314</v>
      </c>
      <c r="G177" s="361">
        <v>6020.5</v>
      </c>
      <c r="H177" s="361"/>
      <c r="I177" s="356">
        <f t="shared" si="2"/>
        <v>6020.5</v>
      </c>
      <c r="J177" s="361">
        <v>6202.2</v>
      </c>
      <c r="K177" s="361">
        <v>0</v>
      </c>
      <c r="L177" s="366" t="s">
        <v>306</v>
      </c>
      <c r="M177" s="277"/>
    </row>
    <row r="178" spans="1:13" s="278" customFormat="1" ht="52.5" hidden="1" customHeight="1" x14ac:dyDescent="0.2">
      <c r="A178" s="352" t="s">
        <v>654</v>
      </c>
      <c r="B178" s="349" t="s">
        <v>570</v>
      </c>
      <c r="C178" s="364">
        <v>7</v>
      </c>
      <c r="D178" s="364">
        <v>7</v>
      </c>
      <c r="E178" s="355">
        <v>4320200</v>
      </c>
      <c r="F178" s="623" t="s">
        <v>314</v>
      </c>
      <c r="G178" s="361">
        <v>6020.5</v>
      </c>
      <c r="H178" s="357"/>
      <c r="I178" s="356">
        <f t="shared" si="2"/>
        <v>6020.5</v>
      </c>
      <c r="J178" s="361">
        <v>6202.2</v>
      </c>
      <c r="K178" s="361">
        <v>0</v>
      </c>
      <c r="L178" s="366" t="s">
        <v>306</v>
      </c>
      <c r="M178" s="277"/>
    </row>
    <row r="179" spans="1:13" s="278" customFormat="1" ht="39" customHeight="1" x14ac:dyDescent="0.2">
      <c r="A179" s="352" t="s">
        <v>655</v>
      </c>
      <c r="B179" s="349" t="s">
        <v>570</v>
      </c>
      <c r="C179" s="364">
        <v>7</v>
      </c>
      <c r="D179" s="364">
        <v>7</v>
      </c>
      <c r="E179" s="355">
        <v>4320200</v>
      </c>
      <c r="F179" s="623" t="s">
        <v>314</v>
      </c>
      <c r="G179" s="361">
        <f>G180</f>
        <v>5792.4</v>
      </c>
      <c r="H179" s="357">
        <f>H180</f>
        <v>0.3</v>
      </c>
      <c r="I179" s="356">
        <f t="shared" si="2"/>
        <v>5792.7</v>
      </c>
      <c r="J179" s="361">
        <v>6202.2</v>
      </c>
      <c r="K179" s="361">
        <v>0</v>
      </c>
      <c r="L179" s="366" t="s">
        <v>306</v>
      </c>
      <c r="M179" s="277"/>
    </row>
    <row r="180" spans="1:13" ht="13.5" customHeight="1" x14ac:dyDescent="0.2">
      <c r="A180" s="307" t="s">
        <v>536</v>
      </c>
      <c r="B180" s="291" t="s">
        <v>570</v>
      </c>
      <c r="C180" s="279">
        <v>7</v>
      </c>
      <c r="D180" s="279">
        <v>7</v>
      </c>
      <c r="E180" s="294">
        <v>4320200</v>
      </c>
      <c r="F180" s="316">
        <v>620</v>
      </c>
      <c r="G180" s="312">
        <f>G181</f>
        <v>5792.4</v>
      </c>
      <c r="H180" s="312">
        <f>SUM(H181)</f>
        <v>0.3</v>
      </c>
      <c r="I180" s="314">
        <f t="shared" si="2"/>
        <v>5792.7</v>
      </c>
      <c r="J180" s="312">
        <v>6202.2</v>
      </c>
      <c r="K180" s="312">
        <v>0</v>
      </c>
      <c r="L180" s="202" t="s">
        <v>306</v>
      </c>
      <c r="M180" s="201"/>
    </row>
    <row r="181" spans="1:13" ht="17.25" customHeight="1" x14ac:dyDescent="0.2">
      <c r="A181" s="307" t="s">
        <v>538</v>
      </c>
      <c r="B181" s="291" t="s">
        <v>570</v>
      </c>
      <c r="C181" s="279">
        <v>7</v>
      </c>
      <c r="D181" s="279">
        <v>7</v>
      </c>
      <c r="E181" s="294">
        <v>4320200</v>
      </c>
      <c r="F181" s="316">
        <v>622</v>
      </c>
      <c r="G181" s="312">
        <v>5792.4</v>
      </c>
      <c r="H181" s="315">
        <v>0.3</v>
      </c>
      <c r="I181" s="314">
        <f t="shared" si="2"/>
        <v>5792.7</v>
      </c>
      <c r="J181" s="312">
        <v>6202.2</v>
      </c>
      <c r="K181" s="312">
        <v>0</v>
      </c>
      <c r="L181" s="202" t="s">
        <v>306</v>
      </c>
      <c r="M181" s="201"/>
    </row>
    <row r="182" spans="1:13" s="278" customFormat="1" ht="17.25" customHeight="1" x14ac:dyDescent="0.2">
      <c r="A182" s="363" t="s">
        <v>320</v>
      </c>
      <c r="B182" s="349" t="s">
        <v>570</v>
      </c>
      <c r="C182" s="364">
        <v>7</v>
      </c>
      <c r="D182" s="364">
        <v>9</v>
      </c>
      <c r="E182" s="365" t="s">
        <v>314</v>
      </c>
      <c r="F182" s="621" t="s">
        <v>314</v>
      </c>
      <c r="G182" s="361">
        <f>SUM(G183+G186)</f>
        <v>0</v>
      </c>
      <c r="H182" s="362">
        <f>H192+H183+H186</f>
        <v>0</v>
      </c>
      <c r="I182" s="356">
        <f t="shared" si="2"/>
        <v>0</v>
      </c>
      <c r="J182" s="361">
        <v>5248</v>
      </c>
      <c r="K182" s="361">
        <v>0</v>
      </c>
      <c r="L182" s="366" t="s">
        <v>306</v>
      </c>
      <c r="M182" s="277"/>
    </row>
    <row r="183" spans="1:13" ht="17.25" hidden="1" customHeight="1" x14ac:dyDescent="0.2">
      <c r="A183" s="309" t="s">
        <v>829</v>
      </c>
      <c r="B183" s="291" t="s">
        <v>570</v>
      </c>
      <c r="C183" s="279">
        <v>7</v>
      </c>
      <c r="D183" s="279">
        <v>9</v>
      </c>
      <c r="E183" s="280">
        <v>4362100</v>
      </c>
      <c r="F183" s="622"/>
      <c r="G183" s="312">
        <f>SUM(G184)</f>
        <v>0</v>
      </c>
      <c r="H183" s="313">
        <f>H184</f>
        <v>0</v>
      </c>
      <c r="I183" s="314">
        <f t="shared" si="2"/>
        <v>0</v>
      </c>
      <c r="J183" s="312"/>
      <c r="K183" s="312"/>
      <c r="L183" s="202"/>
      <c r="M183" s="201"/>
    </row>
    <row r="184" spans="1:13" ht="17.25" hidden="1" customHeight="1" x14ac:dyDescent="0.2">
      <c r="A184" s="307" t="s">
        <v>536</v>
      </c>
      <c r="B184" s="291" t="s">
        <v>570</v>
      </c>
      <c r="C184" s="279">
        <v>7</v>
      </c>
      <c r="D184" s="279">
        <v>9</v>
      </c>
      <c r="E184" s="280">
        <v>4362100</v>
      </c>
      <c r="F184" s="622">
        <v>620</v>
      </c>
      <c r="G184" s="312">
        <f>SUM(G185)</f>
        <v>0</v>
      </c>
      <c r="H184" s="313">
        <f>H185</f>
        <v>0</v>
      </c>
      <c r="I184" s="314">
        <f t="shared" si="2"/>
        <v>0</v>
      </c>
      <c r="J184" s="312"/>
      <c r="K184" s="312"/>
      <c r="L184" s="202"/>
      <c r="M184" s="201"/>
    </row>
    <row r="185" spans="1:13" ht="17.25" hidden="1" customHeight="1" x14ac:dyDescent="0.2">
      <c r="A185" s="307" t="s">
        <v>538</v>
      </c>
      <c r="B185" s="291" t="s">
        <v>570</v>
      </c>
      <c r="C185" s="279">
        <v>7</v>
      </c>
      <c r="D185" s="279">
        <v>9</v>
      </c>
      <c r="E185" s="280">
        <v>4362100</v>
      </c>
      <c r="F185" s="622">
        <v>622</v>
      </c>
      <c r="G185" s="312">
        <v>0</v>
      </c>
      <c r="H185" s="313"/>
      <c r="I185" s="314">
        <f t="shared" si="2"/>
        <v>0</v>
      </c>
      <c r="J185" s="312"/>
      <c r="K185" s="312"/>
      <c r="L185" s="202"/>
      <c r="M185" s="201"/>
    </row>
    <row r="186" spans="1:13" s="278" customFormat="1" ht="13.5" customHeight="1" x14ac:dyDescent="0.2">
      <c r="A186" s="363" t="s">
        <v>523</v>
      </c>
      <c r="B186" s="349" t="s">
        <v>570</v>
      </c>
      <c r="C186" s="364">
        <v>7</v>
      </c>
      <c r="D186" s="364">
        <v>9</v>
      </c>
      <c r="E186" s="365">
        <v>5220000</v>
      </c>
      <c r="F186" s="621" t="s">
        <v>314</v>
      </c>
      <c r="G186" s="361">
        <f>G187</f>
        <v>0</v>
      </c>
      <c r="H186" s="362">
        <f>H187</f>
        <v>0</v>
      </c>
      <c r="I186" s="356">
        <f t="shared" si="2"/>
        <v>0</v>
      </c>
      <c r="J186" s="361">
        <v>5248</v>
      </c>
      <c r="K186" s="361">
        <v>0</v>
      </c>
      <c r="L186" s="366" t="s">
        <v>306</v>
      </c>
      <c r="M186" s="277"/>
    </row>
    <row r="187" spans="1:13" ht="23.25" customHeight="1" x14ac:dyDescent="0.2">
      <c r="A187" s="307" t="s">
        <v>652</v>
      </c>
      <c r="B187" s="291" t="s">
        <v>570</v>
      </c>
      <c r="C187" s="279">
        <v>7</v>
      </c>
      <c r="D187" s="279">
        <v>9</v>
      </c>
      <c r="E187" s="280">
        <v>5225600</v>
      </c>
      <c r="F187" s="622" t="s">
        <v>314</v>
      </c>
      <c r="G187" s="312">
        <f>G188</f>
        <v>0</v>
      </c>
      <c r="H187" s="313">
        <f>H188</f>
        <v>0</v>
      </c>
      <c r="I187" s="314">
        <f t="shared" ref="G187:I190" si="44">I188</f>
        <v>0</v>
      </c>
      <c r="J187" s="312">
        <v>5248</v>
      </c>
      <c r="K187" s="312">
        <v>0</v>
      </c>
      <c r="L187" s="202" t="s">
        <v>306</v>
      </c>
      <c r="M187" s="201"/>
    </row>
    <row r="188" spans="1:13" ht="17.25" hidden="1" customHeight="1" x14ac:dyDescent="0.2">
      <c r="A188" s="307" t="s">
        <v>656</v>
      </c>
      <c r="B188" s="291" t="s">
        <v>570</v>
      </c>
      <c r="C188" s="279">
        <v>7</v>
      </c>
      <c r="D188" s="279">
        <v>9</v>
      </c>
      <c r="E188" s="280">
        <v>5225601</v>
      </c>
      <c r="F188" s="622" t="s">
        <v>314</v>
      </c>
      <c r="G188" s="314">
        <f t="shared" si="44"/>
        <v>0</v>
      </c>
      <c r="H188" s="314">
        <f t="shared" si="44"/>
        <v>0</v>
      </c>
      <c r="I188" s="314">
        <f t="shared" si="44"/>
        <v>0</v>
      </c>
      <c r="J188" s="312">
        <v>0</v>
      </c>
      <c r="K188" s="312">
        <v>0</v>
      </c>
      <c r="L188" s="202" t="s">
        <v>306</v>
      </c>
      <c r="M188" s="201"/>
    </row>
    <row r="189" spans="1:13" ht="24" hidden="1" customHeight="1" x14ac:dyDescent="0.2">
      <c r="A189" s="307" t="s">
        <v>534</v>
      </c>
      <c r="B189" s="291" t="s">
        <v>570</v>
      </c>
      <c r="C189" s="279">
        <v>7</v>
      </c>
      <c r="D189" s="279">
        <v>9</v>
      </c>
      <c r="E189" s="280">
        <v>5225601</v>
      </c>
      <c r="F189" s="316">
        <v>600</v>
      </c>
      <c r="G189" s="314">
        <f t="shared" si="44"/>
        <v>0</v>
      </c>
      <c r="H189" s="314">
        <f t="shared" si="44"/>
        <v>0</v>
      </c>
      <c r="I189" s="314">
        <f t="shared" si="44"/>
        <v>0</v>
      </c>
      <c r="J189" s="312"/>
      <c r="K189" s="312"/>
      <c r="L189" s="202"/>
      <c r="M189" s="201"/>
    </row>
    <row r="190" spans="1:13" ht="19.5" hidden="1" customHeight="1" x14ac:dyDescent="0.2">
      <c r="A190" s="307" t="s">
        <v>521</v>
      </c>
      <c r="B190" s="291" t="s">
        <v>570</v>
      </c>
      <c r="C190" s="279">
        <v>7</v>
      </c>
      <c r="D190" s="279">
        <v>9</v>
      </c>
      <c r="E190" s="280">
        <v>5225601</v>
      </c>
      <c r="F190" s="316">
        <v>610</v>
      </c>
      <c r="G190" s="314"/>
      <c r="H190" s="314">
        <f t="shared" si="44"/>
        <v>0</v>
      </c>
      <c r="I190" s="314">
        <f t="shared" si="44"/>
        <v>0</v>
      </c>
      <c r="J190" s="312">
        <v>0</v>
      </c>
      <c r="K190" s="312">
        <v>0</v>
      </c>
      <c r="L190" s="202" t="s">
        <v>306</v>
      </c>
      <c r="M190" s="201"/>
    </row>
    <row r="191" spans="1:13" ht="44.25" hidden="1" customHeight="1" x14ac:dyDescent="0.2">
      <c r="A191" s="307" t="s">
        <v>535</v>
      </c>
      <c r="B191" s="291" t="s">
        <v>570</v>
      </c>
      <c r="C191" s="279">
        <v>7</v>
      </c>
      <c r="D191" s="279">
        <v>9</v>
      </c>
      <c r="E191" s="280">
        <v>5225601</v>
      </c>
      <c r="F191" s="316">
        <v>611</v>
      </c>
      <c r="G191" s="312">
        <v>0</v>
      </c>
      <c r="H191" s="315"/>
      <c r="I191" s="314"/>
      <c r="J191" s="312">
        <v>0</v>
      </c>
      <c r="K191" s="312">
        <v>0</v>
      </c>
      <c r="L191" s="202" t="s">
        <v>306</v>
      </c>
      <c r="M191" s="201"/>
    </row>
    <row r="192" spans="1:13" ht="25.5" customHeight="1" x14ac:dyDescent="0.2">
      <c r="A192" s="307" t="s">
        <v>657</v>
      </c>
      <c r="B192" s="291" t="s">
        <v>570</v>
      </c>
      <c r="C192" s="279">
        <v>7</v>
      </c>
      <c r="D192" s="279">
        <v>9</v>
      </c>
      <c r="E192" s="280">
        <v>5225602</v>
      </c>
      <c r="F192" s="622" t="s">
        <v>314</v>
      </c>
      <c r="G192" s="312">
        <f>G194</f>
        <v>0</v>
      </c>
      <c r="H192" s="313">
        <f>H194</f>
        <v>0</v>
      </c>
      <c r="I192" s="314">
        <f t="shared" ref="I192:I207" si="45">G192+H192</f>
        <v>0</v>
      </c>
      <c r="J192" s="312">
        <v>5248</v>
      </c>
      <c r="K192" s="312">
        <v>0</v>
      </c>
      <c r="L192" s="202" t="s">
        <v>306</v>
      </c>
      <c r="M192" s="201"/>
    </row>
    <row r="193" spans="1:13" ht="0.75" hidden="1" customHeight="1" x14ac:dyDescent="0.2">
      <c r="A193" s="307" t="s">
        <v>534</v>
      </c>
      <c r="B193" s="291" t="s">
        <v>570</v>
      </c>
      <c r="C193" s="279">
        <v>7</v>
      </c>
      <c r="D193" s="279">
        <v>9</v>
      </c>
      <c r="E193" s="280">
        <v>5225602</v>
      </c>
      <c r="F193" s="316">
        <v>600</v>
      </c>
      <c r="G193" s="312"/>
      <c r="H193" s="315"/>
      <c r="I193" s="314">
        <f t="shared" si="45"/>
        <v>0</v>
      </c>
      <c r="J193" s="312"/>
      <c r="K193" s="312"/>
      <c r="L193" s="202"/>
      <c r="M193" s="201"/>
    </row>
    <row r="194" spans="1:13" ht="13.5" customHeight="1" x14ac:dyDescent="0.2">
      <c r="A194" s="307" t="s">
        <v>521</v>
      </c>
      <c r="B194" s="291" t="s">
        <v>570</v>
      </c>
      <c r="C194" s="279">
        <v>7</v>
      </c>
      <c r="D194" s="279">
        <v>9</v>
      </c>
      <c r="E194" s="280">
        <v>5225602</v>
      </c>
      <c r="F194" s="316">
        <v>610</v>
      </c>
      <c r="G194" s="312">
        <f>G195</f>
        <v>0</v>
      </c>
      <c r="H194" s="315">
        <f>H195</f>
        <v>0</v>
      </c>
      <c r="I194" s="314">
        <f t="shared" si="45"/>
        <v>0</v>
      </c>
      <c r="J194" s="312">
        <v>5248</v>
      </c>
      <c r="K194" s="312">
        <v>0</v>
      </c>
      <c r="L194" s="202" t="s">
        <v>306</v>
      </c>
      <c r="M194" s="201"/>
    </row>
    <row r="195" spans="1:13" ht="42.75" customHeight="1" x14ac:dyDescent="0.2">
      <c r="A195" s="307" t="s">
        <v>535</v>
      </c>
      <c r="B195" s="291" t="s">
        <v>570</v>
      </c>
      <c r="C195" s="279">
        <v>7</v>
      </c>
      <c r="D195" s="279">
        <v>9</v>
      </c>
      <c r="E195" s="280">
        <v>5225602</v>
      </c>
      <c r="F195" s="316">
        <v>611</v>
      </c>
      <c r="G195" s="312">
        <v>0</v>
      </c>
      <c r="H195" s="316"/>
      <c r="I195" s="314">
        <f t="shared" si="45"/>
        <v>0</v>
      </c>
      <c r="J195" s="312">
        <v>5248</v>
      </c>
      <c r="K195" s="312">
        <v>0</v>
      </c>
      <c r="L195" s="202" t="s">
        <v>306</v>
      </c>
      <c r="M195" s="201"/>
    </row>
    <row r="196" spans="1:13" ht="15" customHeight="1" x14ac:dyDescent="0.2">
      <c r="A196" s="363" t="s">
        <v>878</v>
      </c>
      <c r="B196" s="349" t="s">
        <v>578</v>
      </c>
      <c r="C196" s="364"/>
      <c r="D196" s="364"/>
      <c r="E196" s="365"/>
      <c r="F196" s="623"/>
      <c r="G196" s="361">
        <f>SUM(G197+G205)</f>
        <v>2234.9</v>
      </c>
      <c r="H196" s="361">
        <f>SUM(H197+H205)</f>
        <v>0</v>
      </c>
      <c r="I196" s="361">
        <f>SUM(I197+I205)</f>
        <v>2234.9</v>
      </c>
      <c r="J196" s="361">
        <f>SUM(J197+J205)</f>
        <v>0</v>
      </c>
      <c r="K196" s="361">
        <f>SUM(K197+K205)</f>
        <v>0</v>
      </c>
      <c r="L196" s="202"/>
      <c r="M196" s="201"/>
    </row>
    <row r="197" spans="1:13" s="278" customFormat="1" ht="18" customHeight="1" x14ac:dyDescent="0.2">
      <c r="A197" s="363" t="s">
        <v>316</v>
      </c>
      <c r="B197" s="349" t="s">
        <v>578</v>
      </c>
      <c r="C197" s="364">
        <v>4</v>
      </c>
      <c r="D197" s="364"/>
      <c r="E197" s="365"/>
      <c r="F197" s="623"/>
      <c r="G197" s="361">
        <f t="shared" ref="G197:K201" si="46">SUM(G198)</f>
        <v>566.9</v>
      </c>
      <c r="H197" s="361">
        <f t="shared" si="46"/>
        <v>0</v>
      </c>
      <c r="I197" s="356">
        <f t="shared" ref="I197:I199" si="47">G197+H197</f>
        <v>566.9</v>
      </c>
      <c r="J197" s="361">
        <f>SUM(J198)</f>
        <v>0</v>
      </c>
      <c r="K197" s="361">
        <f>SUM(K198)</f>
        <v>0</v>
      </c>
      <c r="L197" s="366"/>
      <c r="M197" s="277"/>
    </row>
    <row r="198" spans="1:13" s="278" customFormat="1" ht="13.5" customHeight="1" x14ac:dyDescent="0.2">
      <c r="A198" s="363" t="s">
        <v>701</v>
      </c>
      <c r="B198" s="349" t="s">
        <v>578</v>
      </c>
      <c r="C198" s="364">
        <v>4</v>
      </c>
      <c r="D198" s="364">
        <v>12</v>
      </c>
      <c r="E198" s="365" t="s">
        <v>314</v>
      </c>
      <c r="F198" s="621" t="s">
        <v>314</v>
      </c>
      <c r="G198" s="361">
        <f t="shared" si="46"/>
        <v>566.9</v>
      </c>
      <c r="H198" s="361">
        <f t="shared" si="46"/>
        <v>0</v>
      </c>
      <c r="I198" s="356">
        <f t="shared" si="47"/>
        <v>566.9</v>
      </c>
      <c r="J198" s="361"/>
      <c r="K198" s="361"/>
      <c r="L198" s="366" t="s">
        <v>306</v>
      </c>
      <c r="M198" s="277"/>
    </row>
    <row r="199" spans="1:13" s="278" customFormat="1" ht="13.5" customHeight="1" x14ac:dyDescent="0.2">
      <c r="A199" s="363" t="s">
        <v>523</v>
      </c>
      <c r="B199" s="349" t="s">
        <v>578</v>
      </c>
      <c r="C199" s="364">
        <v>4</v>
      </c>
      <c r="D199" s="364">
        <v>12</v>
      </c>
      <c r="E199" s="355">
        <v>5220000</v>
      </c>
      <c r="F199" s="623" t="s">
        <v>314</v>
      </c>
      <c r="G199" s="361">
        <f t="shared" si="46"/>
        <v>566.9</v>
      </c>
      <c r="H199" s="361">
        <f t="shared" si="46"/>
        <v>0</v>
      </c>
      <c r="I199" s="356">
        <f t="shared" si="47"/>
        <v>566.9</v>
      </c>
      <c r="J199" s="361"/>
      <c r="K199" s="361"/>
      <c r="L199" s="366" t="s">
        <v>306</v>
      </c>
      <c r="M199" s="277"/>
    </row>
    <row r="200" spans="1:13" s="278" customFormat="1" ht="38.25" x14ac:dyDescent="0.2">
      <c r="A200" s="352" t="s">
        <v>702</v>
      </c>
      <c r="B200" s="349" t="s">
        <v>578</v>
      </c>
      <c r="C200" s="364">
        <v>4</v>
      </c>
      <c r="D200" s="364">
        <v>12</v>
      </c>
      <c r="E200" s="355">
        <v>5226300</v>
      </c>
      <c r="F200" s="623" t="s">
        <v>314</v>
      </c>
      <c r="G200" s="361">
        <f>G201+G203</f>
        <v>566.9</v>
      </c>
      <c r="H200" s="361">
        <f t="shared" ref="H200:I200" si="48">H201+H203</f>
        <v>0</v>
      </c>
      <c r="I200" s="361">
        <f t="shared" si="48"/>
        <v>566.9</v>
      </c>
      <c r="J200" s="361"/>
      <c r="K200" s="361"/>
      <c r="L200" s="366" t="s">
        <v>306</v>
      </c>
      <c r="M200" s="277"/>
    </row>
    <row r="201" spans="1:13" x14ac:dyDescent="0.2">
      <c r="A201" s="307" t="s">
        <v>521</v>
      </c>
      <c r="B201" s="291" t="s">
        <v>578</v>
      </c>
      <c r="C201" s="279">
        <v>4</v>
      </c>
      <c r="D201" s="279">
        <v>12</v>
      </c>
      <c r="E201" s="294">
        <v>5226300</v>
      </c>
      <c r="F201" s="316">
        <v>610</v>
      </c>
      <c r="G201" s="312">
        <f>SUM(G202)</f>
        <v>375.2</v>
      </c>
      <c r="H201" s="312">
        <f t="shared" si="46"/>
        <v>0</v>
      </c>
      <c r="I201" s="312">
        <f t="shared" si="46"/>
        <v>375.2</v>
      </c>
      <c r="J201" s="312">
        <f t="shared" si="46"/>
        <v>0</v>
      </c>
      <c r="K201" s="312">
        <f t="shared" si="46"/>
        <v>0</v>
      </c>
      <c r="L201" s="202"/>
      <c r="M201" s="201"/>
    </row>
    <row r="202" spans="1:13" x14ac:dyDescent="0.2">
      <c r="A202" s="307" t="s">
        <v>522</v>
      </c>
      <c r="B202" s="291" t="s">
        <v>578</v>
      </c>
      <c r="C202" s="279">
        <v>4</v>
      </c>
      <c r="D202" s="279">
        <v>12</v>
      </c>
      <c r="E202" s="294">
        <v>5226300</v>
      </c>
      <c r="F202" s="316">
        <v>612</v>
      </c>
      <c r="G202" s="312">
        <v>375.2</v>
      </c>
      <c r="H202" s="312"/>
      <c r="I202" s="314">
        <f>G202+H202</f>
        <v>375.2</v>
      </c>
      <c r="J202" s="312"/>
      <c r="K202" s="312"/>
      <c r="L202" s="202"/>
      <c r="M202" s="201"/>
    </row>
    <row r="203" spans="1:13" x14ac:dyDescent="0.2">
      <c r="A203" s="307" t="s">
        <v>536</v>
      </c>
      <c r="B203" s="291" t="s">
        <v>578</v>
      </c>
      <c r="C203" s="279">
        <v>4</v>
      </c>
      <c r="D203" s="279">
        <v>12</v>
      </c>
      <c r="E203" s="294">
        <v>5226300</v>
      </c>
      <c r="F203" s="316">
        <v>620</v>
      </c>
      <c r="G203" s="312">
        <f>G204</f>
        <v>191.7</v>
      </c>
      <c r="H203" s="312">
        <f>H204</f>
        <v>0</v>
      </c>
      <c r="I203" s="314">
        <f t="shared" ref="I203:I204" si="49">G203+H203</f>
        <v>191.7</v>
      </c>
      <c r="J203" s="312"/>
      <c r="K203" s="312"/>
      <c r="L203" s="202"/>
      <c r="M203" s="201"/>
    </row>
    <row r="204" spans="1:13" x14ac:dyDescent="0.2">
      <c r="A204" s="307" t="s">
        <v>538</v>
      </c>
      <c r="B204" s="291" t="s">
        <v>578</v>
      </c>
      <c r="C204" s="279">
        <v>4</v>
      </c>
      <c r="D204" s="279">
        <v>12</v>
      </c>
      <c r="E204" s="294">
        <v>5226300</v>
      </c>
      <c r="F204" s="316">
        <v>622</v>
      </c>
      <c r="G204" s="312">
        <v>191.7</v>
      </c>
      <c r="H204" s="312"/>
      <c r="I204" s="314">
        <f t="shared" si="49"/>
        <v>191.7</v>
      </c>
      <c r="J204" s="312"/>
      <c r="K204" s="312"/>
      <c r="L204" s="202"/>
      <c r="M204" s="201"/>
    </row>
    <row r="205" spans="1:13" x14ac:dyDescent="0.2">
      <c r="A205" s="363" t="s">
        <v>319</v>
      </c>
      <c r="B205" s="349" t="s">
        <v>578</v>
      </c>
      <c r="C205" s="349" t="s">
        <v>145</v>
      </c>
      <c r="D205" s="531"/>
      <c r="E205" s="349"/>
      <c r="F205" s="624"/>
      <c r="G205" s="552">
        <f>G206</f>
        <v>1668</v>
      </c>
      <c r="H205" s="552">
        <f t="shared" ref="H205" si="50">H206</f>
        <v>0</v>
      </c>
      <c r="I205" s="553">
        <f t="shared" si="45"/>
        <v>1668</v>
      </c>
      <c r="J205" s="556"/>
      <c r="K205" s="556"/>
    </row>
    <row r="206" spans="1:13" x14ac:dyDescent="0.2">
      <c r="A206" s="363" t="s">
        <v>227</v>
      </c>
      <c r="B206" s="349" t="s">
        <v>578</v>
      </c>
      <c r="C206" s="349" t="s">
        <v>145</v>
      </c>
      <c r="D206" s="349" t="s">
        <v>132</v>
      </c>
      <c r="E206" s="349"/>
      <c r="F206" s="624"/>
      <c r="G206" s="552">
        <f>G207</f>
        <v>1668</v>
      </c>
      <c r="H206" s="552">
        <f>H207</f>
        <v>0</v>
      </c>
      <c r="I206" s="553">
        <f t="shared" si="45"/>
        <v>1668</v>
      </c>
      <c r="J206" s="556"/>
      <c r="K206" s="556"/>
    </row>
    <row r="207" spans="1:13" s="278" customFormat="1" ht="38.25" x14ac:dyDescent="0.2">
      <c r="A207" s="363" t="s">
        <v>560</v>
      </c>
      <c r="B207" s="349" t="s">
        <v>578</v>
      </c>
      <c r="C207" s="349" t="s">
        <v>145</v>
      </c>
      <c r="D207" s="349" t="s">
        <v>132</v>
      </c>
      <c r="E207" s="349" t="s">
        <v>835</v>
      </c>
      <c r="F207" s="624"/>
      <c r="G207" s="552">
        <f>G208+G210</f>
        <v>1668</v>
      </c>
      <c r="H207" s="552">
        <f>H208+H210</f>
        <v>0</v>
      </c>
      <c r="I207" s="553">
        <f t="shared" si="45"/>
        <v>1668</v>
      </c>
      <c r="J207" s="612"/>
      <c r="K207" s="612"/>
    </row>
    <row r="208" spans="1:13" x14ac:dyDescent="0.2">
      <c r="A208" s="307" t="s">
        <v>521</v>
      </c>
      <c r="B208" s="291" t="s">
        <v>578</v>
      </c>
      <c r="C208" s="291" t="s">
        <v>145</v>
      </c>
      <c r="D208" s="291" t="s">
        <v>132</v>
      </c>
      <c r="E208" s="291" t="s">
        <v>835</v>
      </c>
      <c r="F208" s="625">
        <v>610</v>
      </c>
      <c r="G208" s="554">
        <f>G209</f>
        <v>1204</v>
      </c>
      <c r="H208" s="554">
        <f t="shared" ref="H208:I208" si="51">H209</f>
        <v>0</v>
      </c>
      <c r="I208" s="554">
        <f t="shared" si="51"/>
        <v>1204</v>
      </c>
      <c r="J208" s="556"/>
      <c r="K208" s="556"/>
    </row>
    <row r="209" spans="1:11" x14ac:dyDescent="0.2">
      <c r="A209" s="307" t="s">
        <v>522</v>
      </c>
      <c r="B209" s="291" t="s">
        <v>578</v>
      </c>
      <c r="C209" s="291" t="s">
        <v>145</v>
      </c>
      <c r="D209" s="291" t="s">
        <v>132</v>
      </c>
      <c r="E209" s="291" t="s">
        <v>835</v>
      </c>
      <c r="F209" s="625">
        <v>612</v>
      </c>
      <c r="G209" s="554">
        <v>1204</v>
      </c>
      <c r="H209" s="554"/>
      <c r="I209" s="555">
        <f>SUM(G209:H209)</f>
        <v>1204</v>
      </c>
      <c r="J209" s="556"/>
      <c r="K209" s="556"/>
    </row>
    <row r="210" spans="1:11" x14ac:dyDescent="0.2">
      <c r="A210" s="307" t="s">
        <v>536</v>
      </c>
      <c r="B210" s="291" t="s">
        <v>578</v>
      </c>
      <c r="C210" s="291" t="s">
        <v>145</v>
      </c>
      <c r="D210" s="291" t="s">
        <v>132</v>
      </c>
      <c r="E210" s="291" t="s">
        <v>835</v>
      </c>
      <c r="F210" s="625">
        <v>620</v>
      </c>
      <c r="G210" s="554">
        <f>G211</f>
        <v>464</v>
      </c>
      <c r="H210" s="554">
        <f>H211</f>
        <v>0</v>
      </c>
      <c r="I210" s="555">
        <f>SUM(G210:H210)</f>
        <v>464</v>
      </c>
      <c r="J210" s="556"/>
      <c r="K210" s="556"/>
    </row>
    <row r="211" spans="1:11" x14ac:dyDescent="0.2">
      <c r="A211" s="307" t="s">
        <v>538</v>
      </c>
      <c r="B211" s="291" t="s">
        <v>578</v>
      </c>
      <c r="C211" s="291" t="s">
        <v>145</v>
      </c>
      <c r="D211" s="291" t="s">
        <v>132</v>
      </c>
      <c r="E211" s="291" t="s">
        <v>835</v>
      </c>
      <c r="F211" s="625">
        <v>622</v>
      </c>
      <c r="G211" s="554">
        <v>464</v>
      </c>
      <c r="H211" s="554"/>
      <c r="I211" s="555">
        <f>SUM(G211:H211)</f>
        <v>464</v>
      </c>
      <c r="J211" s="556"/>
      <c r="K211" s="556"/>
    </row>
  </sheetData>
  <mergeCells count="13">
    <mergeCell ref="G8:I8"/>
    <mergeCell ref="J8:J9"/>
    <mergeCell ref="K8:K9"/>
    <mergeCell ref="J1:K1"/>
    <mergeCell ref="J2:K2"/>
    <mergeCell ref="J4:K4"/>
    <mergeCell ref="A6:K6"/>
    <mergeCell ref="A8:A9"/>
    <mergeCell ref="B8:B9"/>
    <mergeCell ref="C8:C9"/>
    <mergeCell ref="D8:D9"/>
    <mergeCell ref="E8:E9"/>
    <mergeCell ref="F8:F9"/>
  </mergeCells>
  <pageMargins left="0.98425196850393704" right="0.19685039370078741" top="0.82677165354330717" bottom="0.86614173228346458" header="0.19685039370078741" footer="0.23622047244094491"/>
  <pageSetup paperSize="9" scale="64" fitToHeight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3"/>
  <sheetViews>
    <sheetView tabSelected="1" workbookViewId="0">
      <selection activeCell="G4" sqref="G4"/>
    </sheetView>
  </sheetViews>
  <sheetFormatPr defaultRowHeight="15" x14ac:dyDescent="0.2"/>
  <cols>
    <col min="1" max="1" width="75.28515625" style="199" customWidth="1"/>
    <col min="2" max="2" width="4.28515625" style="272" customWidth="1"/>
    <col min="3" max="3" width="4.7109375" style="272" customWidth="1"/>
    <col min="4" max="4" width="4.42578125" style="272" customWidth="1"/>
    <col min="5" max="5" width="9" style="272" customWidth="1"/>
    <col min="6" max="6" width="5.7109375" style="281" customWidth="1"/>
    <col min="7" max="7" width="12.85546875" style="539" customWidth="1"/>
    <col min="8" max="8" width="11.85546875" style="539" customWidth="1"/>
    <col min="9" max="9" width="12.5703125" style="542" customWidth="1"/>
    <col min="10" max="10" width="10" style="199" customWidth="1"/>
    <col min="11" max="11" width="11" style="199" customWidth="1"/>
    <col min="12" max="13" width="11.28515625" style="199" customWidth="1"/>
    <col min="14" max="14" width="13.7109375" style="199" customWidth="1"/>
    <col min="15" max="16384" width="9.140625" style="199"/>
  </cols>
  <sheetData>
    <row r="1" spans="1:14" ht="12.75" customHeight="1" x14ac:dyDescent="0.25">
      <c r="A1" s="197"/>
      <c r="B1" s="200"/>
      <c r="C1" s="200"/>
      <c r="D1" s="200"/>
      <c r="E1" s="200"/>
      <c r="F1" s="270"/>
      <c r="G1" s="268"/>
      <c r="H1" s="268"/>
      <c r="I1" s="682" t="s">
        <v>924</v>
      </c>
      <c r="J1" s="682"/>
      <c r="K1" s="682"/>
      <c r="L1" s="198"/>
    </row>
    <row r="2" spans="1:14" ht="12.75" customHeight="1" x14ac:dyDescent="0.25">
      <c r="A2" s="197"/>
      <c r="B2" s="200"/>
      <c r="C2" s="200"/>
      <c r="D2" s="200"/>
      <c r="E2" s="200"/>
      <c r="F2" s="270"/>
      <c r="G2" s="268"/>
      <c r="H2" s="268"/>
      <c r="I2" s="682" t="s">
        <v>489</v>
      </c>
      <c r="J2" s="682"/>
      <c r="K2" s="682"/>
      <c r="L2" s="198"/>
    </row>
    <row r="3" spans="1:14" ht="12.75" customHeight="1" x14ac:dyDescent="0.25">
      <c r="A3" s="197"/>
      <c r="B3" s="200"/>
      <c r="C3" s="200"/>
      <c r="D3" s="200"/>
      <c r="E3" s="200"/>
      <c r="F3" s="270"/>
      <c r="G3" s="268"/>
      <c r="H3" s="268"/>
      <c r="I3" s="522" t="s">
        <v>308</v>
      </c>
      <c r="J3" s="522"/>
      <c r="K3" s="522"/>
      <c r="L3" s="198"/>
    </row>
    <row r="4" spans="1:14" ht="12.75" customHeight="1" x14ac:dyDescent="0.25">
      <c r="A4" s="197"/>
      <c r="B4" s="200"/>
      <c r="C4" s="200"/>
      <c r="D4" s="200"/>
      <c r="E4" s="200"/>
      <c r="F4" s="270"/>
      <c r="G4" s="268"/>
      <c r="H4" s="268"/>
      <c r="I4" s="522" t="s">
        <v>934</v>
      </c>
      <c r="J4" s="522"/>
      <c r="K4" s="522"/>
      <c r="L4" s="514"/>
      <c r="M4" s="514"/>
    </row>
    <row r="5" spans="1:14" ht="12.75" customHeight="1" x14ac:dyDescent="0.25">
      <c r="A5" s="197"/>
      <c r="B5" s="200"/>
      <c r="C5" s="200"/>
      <c r="D5" s="200"/>
      <c r="E5" s="200"/>
      <c r="F5" s="270"/>
      <c r="G5" s="268"/>
      <c r="H5" s="268"/>
      <c r="I5" s="368"/>
      <c r="J5" s="522"/>
      <c r="K5" s="522"/>
      <c r="L5" s="198"/>
    </row>
    <row r="6" spans="1:14" s="274" customFormat="1" ht="33" customHeight="1" x14ac:dyDescent="0.25">
      <c r="A6" s="683" t="s">
        <v>642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273"/>
    </row>
    <row r="7" spans="1:14" ht="12.75" customHeight="1" x14ac:dyDescent="0.25">
      <c r="A7" s="532"/>
      <c r="B7" s="275"/>
      <c r="C7" s="275"/>
      <c r="D7" s="275"/>
      <c r="E7" s="275"/>
      <c r="F7" s="276"/>
      <c r="G7" s="533"/>
      <c r="H7" s="533"/>
      <c r="I7" s="534"/>
      <c r="J7" s="532"/>
      <c r="K7" s="368" t="s">
        <v>643</v>
      </c>
      <c r="L7" s="198"/>
    </row>
    <row r="8" spans="1:14" s="544" customFormat="1" ht="29.25" customHeight="1" x14ac:dyDescent="0.2">
      <c r="A8" s="674" t="s">
        <v>309</v>
      </c>
      <c r="B8" s="676" t="s">
        <v>491</v>
      </c>
      <c r="C8" s="685" t="s">
        <v>310</v>
      </c>
      <c r="D8" s="676" t="s">
        <v>311</v>
      </c>
      <c r="E8" s="677" t="s">
        <v>492</v>
      </c>
      <c r="F8" s="684" t="s">
        <v>493</v>
      </c>
      <c r="G8" s="684" t="s">
        <v>312</v>
      </c>
      <c r="H8" s="684"/>
      <c r="I8" s="684"/>
      <c r="J8" s="677" t="s">
        <v>644</v>
      </c>
      <c r="K8" s="677" t="s">
        <v>645</v>
      </c>
      <c r="L8" s="543"/>
    </row>
    <row r="9" spans="1:14" s="544" customFormat="1" ht="63.75" customHeight="1" x14ac:dyDescent="0.2">
      <c r="A9" s="674"/>
      <c r="B9" s="676"/>
      <c r="C9" s="685"/>
      <c r="D9" s="676"/>
      <c r="E9" s="677"/>
      <c r="F9" s="684"/>
      <c r="G9" s="636" t="s">
        <v>913</v>
      </c>
      <c r="H9" s="521" t="s">
        <v>658</v>
      </c>
      <c r="I9" s="521" t="s">
        <v>659</v>
      </c>
      <c r="J9" s="677"/>
      <c r="K9" s="677"/>
      <c r="L9" s="543"/>
    </row>
    <row r="10" spans="1:14" s="551" customFormat="1" ht="12.75" customHeight="1" x14ac:dyDescent="0.2">
      <c r="A10" s="546">
        <v>1</v>
      </c>
      <c r="B10" s="547">
        <v>2</v>
      </c>
      <c r="C10" s="547">
        <v>3</v>
      </c>
      <c r="D10" s="547">
        <v>4</v>
      </c>
      <c r="E10" s="545">
        <v>5</v>
      </c>
      <c r="F10" s="548">
        <v>6</v>
      </c>
      <c r="G10" s="549">
        <v>7</v>
      </c>
      <c r="H10" s="548">
        <v>8</v>
      </c>
      <c r="I10" s="549">
        <v>9</v>
      </c>
      <c r="J10" s="545">
        <v>10</v>
      </c>
      <c r="K10" s="545">
        <v>11</v>
      </c>
      <c r="L10" s="550"/>
    </row>
    <row r="11" spans="1:14" s="274" customFormat="1" ht="15.75" x14ac:dyDescent="0.25">
      <c r="A11" s="535" t="s">
        <v>502</v>
      </c>
      <c r="B11" s="635"/>
      <c r="C11" s="613"/>
      <c r="D11" s="613"/>
      <c r="E11" s="635"/>
      <c r="F11" s="457"/>
      <c r="G11" s="642">
        <f>SUM(G12+G76+G131)</f>
        <v>34535.599999999999</v>
      </c>
      <c r="H11" s="642">
        <f>SUM(H12+H76+H131)</f>
        <v>1022.3</v>
      </c>
      <c r="I11" s="642">
        <f>SUM(I12+I76+I131)</f>
        <v>35557.9</v>
      </c>
      <c r="J11" s="642">
        <f>SUM(J12+J76)</f>
        <v>5159.0999999999995</v>
      </c>
      <c r="K11" s="642">
        <f>SUM(K12+K76)</f>
        <v>7041.7999999999993</v>
      </c>
      <c r="L11" s="273"/>
      <c r="N11" s="536"/>
    </row>
    <row r="12" spans="1:14" s="274" customFormat="1" ht="15.75" x14ac:dyDescent="0.25">
      <c r="A12" s="370" t="s">
        <v>511</v>
      </c>
      <c r="B12" s="526">
        <v>40</v>
      </c>
      <c r="C12" s="613" t="s">
        <v>314</v>
      </c>
      <c r="D12" s="613" t="s">
        <v>314</v>
      </c>
      <c r="E12" s="365" t="s">
        <v>314</v>
      </c>
      <c r="F12" s="456" t="s">
        <v>314</v>
      </c>
      <c r="G12" s="642">
        <f>SUM(G29+G42+G13+G71+G35)</f>
        <v>21158</v>
      </c>
      <c r="H12" s="643">
        <f>SUM(H29+H42+H71+H13+H35)</f>
        <v>278.39999999999998</v>
      </c>
      <c r="I12" s="642">
        <f t="shared" ref="I12:I29" si="0">G12+H12</f>
        <v>21436.400000000001</v>
      </c>
      <c r="J12" s="642">
        <f>SUM(J29+J42)</f>
        <v>5159.0999999999995</v>
      </c>
      <c r="K12" s="642">
        <f>SUM(K29+K42)</f>
        <v>7041.7999999999993</v>
      </c>
      <c r="L12" s="273"/>
    </row>
    <row r="13" spans="1:14" s="274" customFormat="1" ht="15.75" x14ac:dyDescent="0.25">
      <c r="A13" s="518" t="s">
        <v>316</v>
      </c>
      <c r="B13" s="529" t="s">
        <v>512</v>
      </c>
      <c r="C13" s="529" t="s">
        <v>137</v>
      </c>
      <c r="D13" s="613"/>
      <c r="E13" s="365"/>
      <c r="F13" s="456"/>
      <c r="G13" s="642">
        <f>SUM(G14+G23)</f>
        <v>4296.7999999999993</v>
      </c>
      <c r="H13" s="643">
        <f>SUM(H14+H23)</f>
        <v>278.39999999999998</v>
      </c>
      <c r="I13" s="642">
        <f t="shared" si="0"/>
        <v>4575.1999999999989</v>
      </c>
      <c r="J13" s="642"/>
      <c r="K13" s="642"/>
      <c r="L13" s="273"/>
    </row>
    <row r="14" spans="1:14" ht="15.75" hidden="1" x14ac:dyDescent="0.25">
      <c r="A14" s="317" t="s">
        <v>523</v>
      </c>
      <c r="B14" s="614" t="s">
        <v>512</v>
      </c>
      <c r="C14" s="614" t="s">
        <v>137</v>
      </c>
      <c r="D14" s="615">
        <v>1</v>
      </c>
      <c r="E14" s="280">
        <v>5220000</v>
      </c>
      <c r="F14" s="295"/>
      <c r="G14" s="558">
        <f>SUM(G15)</f>
        <v>738.5</v>
      </c>
      <c r="H14" s="644">
        <f>SUM(H15)</f>
        <v>-31.3</v>
      </c>
      <c r="I14" s="558">
        <f t="shared" si="0"/>
        <v>707.2</v>
      </c>
      <c r="J14" s="558"/>
      <c r="K14" s="558"/>
      <c r="L14" s="198"/>
    </row>
    <row r="15" spans="1:14" s="274" customFormat="1" ht="31.5" x14ac:dyDescent="0.25">
      <c r="A15" s="518" t="s">
        <v>679</v>
      </c>
      <c r="B15" s="529" t="s">
        <v>512</v>
      </c>
      <c r="C15" s="529" t="s">
        <v>137</v>
      </c>
      <c r="D15" s="613">
        <v>1</v>
      </c>
      <c r="E15" s="365">
        <v>5224500</v>
      </c>
      <c r="F15" s="456"/>
      <c r="G15" s="642">
        <f>SUM(G18+G16)</f>
        <v>738.5</v>
      </c>
      <c r="H15" s="643">
        <f>SUM(H16+H18)</f>
        <v>-31.3</v>
      </c>
      <c r="I15" s="642">
        <f t="shared" si="0"/>
        <v>707.2</v>
      </c>
      <c r="J15" s="642"/>
      <c r="K15" s="642"/>
      <c r="L15" s="273"/>
    </row>
    <row r="16" spans="1:14" ht="15.75" x14ac:dyDescent="0.25">
      <c r="A16" s="317" t="s">
        <v>650</v>
      </c>
      <c r="B16" s="614" t="s">
        <v>512</v>
      </c>
      <c r="C16" s="614" t="s">
        <v>137</v>
      </c>
      <c r="D16" s="615">
        <v>1</v>
      </c>
      <c r="E16" s="280">
        <v>5224500</v>
      </c>
      <c r="F16" s="295">
        <v>240</v>
      </c>
      <c r="G16" s="558">
        <f>SUM(G17)</f>
        <v>40</v>
      </c>
      <c r="H16" s="558">
        <f t="shared" ref="H16:K16" si="1">SUM(H17)</f>
        <v>-40</v>
      </c>
      <c r="I16" s="558">
        <f t="shared" si="1"/>
        <v>0</v>
      </c>
      <c r="J16" s="558">
        <f t="shared" si="1"/>
        <v>0</v>
      </c>
      <c r="K16" s="558">
        <f t="shared" si="1"/>
        <v>0</v>
      </c>
      <c r="L16" s="198"/>
    </row>
    <row r="17" spans="1:14" ht="15.75" x14ac:dyDescent="0.25">
      <c r="A17" s="369" t="s">
        <v>509</v>
      </c>
      <c r="B17" s="614" t="s">
        <v>512</v>
      </c>
      <c r="C17" s="614" t="s">
        <v>137</v>
      </c>
      <c r="D17" s="615">
        <v>1</v>
      </c>
      <c r="E17" s="280">
        <v>5224500</v>
      </c>
      <c r="F17" s="295">
        <v>244</v>
      </c>
      <c r="G17" s="558">
        <v>40</v>
      </c>
      <c r="H17" s="644">
        <v>-40</v>
      </c>
      <c r="I17" s="558">
        <f>SUM(G17:H17)</f>
        <v>0</v>
      </c>
      <c r="J17" s="558"/>
      <c r="K17" s="558"/>
      <c r="L17" s="198"/>
    </row>
    <row r="18" spans="1:14" ht="31.5" hidden="1" x14ac:dyDescent="0.25">
      <c r="A18" s="317" t="s">
        <v>534</v>
      </c>
      <c r="B18" s="614" t="s">
        <v>512</v>
      </c>
      <c r="C18" s="614" t="s">
        <v>137</v>
      </c>
      <c r="D18" s="615">
        <v>1</v>
      </c>
      <c r="E18" s="280">
        <v>5224500</v>
      </c>
      <c r="F18" s="295">
        <v>600</v>
      </c>
      <c r="G18" s="558">
        <f>SUM(G19+G21)</f>
        <v>698.5</v>
      </c>
      <c r="H18" s="644">
        <f>SUM(H19+H21)</f>
        <v>8.6999999999999993</v>
      </c>
      <c r="I18" s="558">
        <f t="shared" si="0"/>
        <v>707.2</v>
      </c>
      <c r="J18" s="558"/>
      <c r="K18" s="558"/>
      <c r="L18" s="198"/>
      <c r="N18" s="557"/>
    </row>
    <row r="19" spans="1:14" ht="15.75" x14ac:dyDescent="0.25">
      <c r="A19" s="317" t="s">
        <v>521</v>
      </c>
      <c r="B19" s="614" t="s">
        <v>512</v>
      </c>
      <c r="C19" s="614" t="s">
        <v>137</v>
      </c>
      <c r="D19" s="615">
        <v>1</v>
      </c>
      <c r="E19" s="280">
        <v>5224500</v>
      </c>
      <c r="F19" s="295">
        <v>610</v>
      </c>
      <c r="G19" s="558">
        <f>SUM(G20)</f>
        <v>424.9</v>
      </c>
      <c r="H19" s="644">
        <f>SUM(H20)</f>
        <v>-4</v>
      </c>
      <c r="I19" s="558">
        <f t="shared" si="0"/>
        <v>420.9</v>
      </c>
      <c r="J19" s="558"/>
      <c r="K19" s="558"/>
      <c r="L19" s="198"/>
    </row>
    <row r="20" spans="1:14" ht="15.75" x14ac:dyDescent="0.25">
      <c r="A20" s="517" t="s">
        <v>522</v>
      </c>
      <c r="B20" s="614" t="s">
        <v>512</v>
      </c>
      <c r="C20" s="614" t="s">
        <v>137</v>
      </c>
      <c r="D20" s="615">
        <v>1</v>
      </c>
      <c r="E20" s="280">
        <v>5224500</v>
      </c>
      <c r="F20" s="295">
        <v>612</v>
      </c>
      <c r="G20" s="558">
        <v>424.9</v>
      </c>
      <c r="H20" s="644">
        <v>-4</v>
      </c>
      <c r="I20" s="558">
        <f t="shared" si="0"/>
        <v>420.9</v>
      </c>
      <c r="J20" s="558"/>
      <c r="K20" s="558"/>
      <c r="L20" s="198"/>
    </row>
    <row r="21" spans="1:14" ht="15.75" x14ac:dyDescent="0.25">
      <c r="A21" s="317" t="s">
        <v>536</v>
      </c>
      <c r="B21" s="614" t="s">
        <v>512</v>
      </c>
      <c r="C21" s="614" t="s">
        <v>137</v>
      </c>
      <c r="D21" s="615">
        <v>1</v>
      </c>
      <c r="E21" s="280">
        <v>5224500</v>
      </c>
      <c r="F21" s="295">
        <v>620</v>
      </c>
      <c r="G21" s="558">
        <f>SUM(G22)</f>
        <v>273.60000000000002</v>
      </c>
      <c r="H21" s="558">
        <f>SUM(H22)</f>
        <v>12.7</v>
      </c>
      <c r="I21" s="558">
        <f t="shared" si="0"/>
        <v>286.3</v>
      </c>
      <c r="J21" s="558"/>
      <c r="K21" s="558"/>
      <c r="L21" s="198"/>
    </row>
    <row r="22" spans="1:14" ht="15.75" x14ac:dyDescent="0.25">
      <c r="A22" s="517" t="s">
        <v>538</v>
      </c>
      <c r="B22" s="614" t="s">
        <v>512</v>
      </c>
      <c r="C22" s="614" t="s">
        <v>137</v>
      </c>
      <c r="D22" s="615">
        <v>1</v>
      </c>
      <c r="E22" s="280">
        <v>5224500</v>
      </c>
      <c r="F22" s="295">
        <v>622</v>
      </c>
      <c r="G22" s="558">
        <v>273.60000000000002</v>
      </c>
      <c r="H22" s="558">
        <v>12.7</v>
      </c>
      <c r="I22" s="558">
        <f t="shared" si="0"/>
        <v>286.3</v>
      </c>
      <c r="J22" s="558"/>
      <c r="K22" s="558"/>
      <c r="L22" s="198"/>
    </row>
    <row r="23" spans="1:14" s="274" customFormat="1" ht="15.75" x14ac:dyDescent="0.25">
      <c r="A23" s="518" t="s">
        <v>200</v>
      </c>
      <c r="B23" s="529" t="s">
        <v>512</v>
      </c>
      <c r="C23" s="529" t="s">
        <v>137</v>
      </c>
      <c r="D23" s="529">
        <v>12</v>
      </c>
      <c r="E23" s="365"/>
      <c r="F23" s="456"/>
      <c r="G23" s="642">
        <f>G24</f>
        <v>3558.2999999999997</v>
      </c>
      <c r="H23" s="642">
        <f>H24</f>
        <v>309.7</v>
      </c>
      <c r="I23" s="642">
        <f t="shared" si="0"/>
        <v>3867.9999999999995</v>
      </c>
      <c r="J23" s="642"/>
      <c r="K23" s="642"/>
      <c r="L23" s="273"/>
    </row>
    <row r="24" spans="1:14" s="274" customFormat="1" ht="47.25" x14ac:dyDescent="0.25">
      <c r="A24" s="321" t="s">
        <v>661</v>
      </c>
      <c r="B24" s="529" t="s">
        <v>512</v>
      </c>
      <c r="C24" s="529" t="s">
        <v>137</v>
      </c>
      <c r="D24" s="529" t="s">
        <v>201</v>
      </c>
      <c r="E24" s="365">
        <v>5220400</v>
      </c>
      <c r="F24" s="456"/>
      <c r="G24" s="642">
        <f>G25+G27</f>
        <v>3558.2999999999997</v>
      </c>
      <c r="H24" s="642">
        <f>H25+H27</f>
        <v>309.7</v>
      </c>
      <c r="I24" s="642">
        <f>I25+I27</f>
        <v>3867.9999999999995</v>
      </c>
      <c r="J24" s="642"/>
      <c r="K24" s="642"/>
      <c r="L24" s="273"/>
    </row>
    <row r="25" spans="1:14" s="274" customFormat="1" ht="15.75" x14ac:dyDescent="0.25">
      <c r="A25" s="317" t="s">
        <v>650</v>
      </c>
      <c r="B25" s="614" t="s">
        <v>512</v>
      </c>
      <c r="C25" s="614" t="s">
        <v>137</v>
      </c>
      <c r="D25" s="614" t="s">
        <v>201</v>
      </c>
      <c r="E25" s="280">
        <v>5220400</v>
      </c>
      <c r="F25" s="295">
        <v>240</v>
      </c>
      <c r="G25" s="558">
        <f>G26</f>
        <v>940.1</v>
      </c>
      <c r="H25" s="558">
        <f t="shared" ref="H25:I25" si="2">H26</f>
        <v>0</v>
      </c>
      <c r="I25" s="558">
        <f t="shared" si="2"/>
        <v>940.1</v>
      </c>
      <c r="J25" s="558"/>
      <c r="K25" s="558"/>
      <c r="L25" s="273"/>
    </row>
    <row r="26" spans="1:14" ht="15.75" x14ac:dyDescent="0.25">
      <c r="A26" s="369" t="s">
        <v>509</v>
      </c>
      <c r="B26" s="614" t="s">
        <v>512</v>
      </c>
      <c r="C26" s="614" t="s">
        <v>137</v>
      </c>
      <c r="D26" s="614" t="s">
        <v>201</v>
      </c>
      <c r="E26" s="280">
        <v>5220400</v>
      </c>
      <c r="F26" s="295">
        <v>244</v>
      </c>
      <c r="G26" s="558">
        <v>940.1</v>
      </c>
      <c r="H26" s="558"/>
      <c r="I26" s="558">
        <f>G26+H26</f>
        <v>940.1</v>
      </c>
      <c r="J26" s="558"/>
      <c r="K26" s="558"/>
      <c r="L26" s="198"/>
    </row>
    <row r="27" spans="1:14" ht="15.75" x14ac:dyDescent="0.25">
      <c r="A27" s="317" t="s">
        <v>510</v>
      </c>
      <c r="B27" s="614" t="s">
        <v>512</v>
      </c>
      <c r="C27" s="614" t="s">
        <v>137</v>
      </c>
      <c r="D27" s="614" t="s">
        <v>201</v>
      </c>
      <c r="E27" s="280">
        <v>5220400</v>
      </c>
      <c r="F27" s="295">
        <v>800</v>
      </c>
      <c r="G27" s="558">
        <f>G28</f>
        <v>2618.1999999999998</v>
      </c>
      <c r="H27" s="558">
        <f>H28</f>
        <v>309.7</v>
      </c>
      <c r="I27" s="558">
        <f t="shared" ref="I27:I28" si="3">G27+H27</f>
        <v>2927.8999999999996</v>
      </c>
      <c r="J27" s="558"/>
      <c r="K27" s="558"/>
      <c r="L27" s="198"/>
    </row>
    <row r="28" spans="1:14" ht="31.5" x14ac:dyDescent="0.25">
      <c r="A28" s="317" t="s">
        <v>525</v>
      </c>
      <c r="B28" s="614" t="s">
        <v>512</v>
      </c>
      <c r="C28" s="614" t="s">
        <v>137</v>
      </c>
      <c r="D28" s="614" t="s">
        <v>201</v>
      </c>
      <c r="E28" s="280">
        <v>5220400</v>
      </c>
      <c r="F28" s="295">
        <v>810</v>
      </c>
      <c r="G28" s="558">
        <v>2618.1999999999998</v>
      </c>
      <c r="H28" s="558">
        <v>309.7</v>
      </c>
      <c r="I28" s="558">
        <f t="shared" si="3"/>
        <v>2927.8999999999996</v>
      </c>
      <c r="J28" s="558"/>
      <c r="K28" s="558"/>
      <c r="L28" s="198"/>
    </row>
    <row r="29" spans="1:14" s="274" customFormat="1" ht="15.75" x14ac:dyDescent="0.25">
      <c r="A29" s="370" t="s">
        <v>318</v>
      </c>
      <c r="B29" s="526">
        <v>40</v>
      </c>
      <c r="C29" s="613">
        <v>5</v>
      </c>
      <c r="D29" s="613" t="s">
        <v>314</v>
      </c>
      <c r="E29" s="365" t="s">
        <v>314</v>
      </c>
      <c r="F29" s="456" t="s">
        <v>314</v>
      </c>
      <c r="G29" s="642">
        <f>G30</f>
        <v>5930.2</v>
      </c>
      <c r="H29" s="458">
        <f>SUM(H30)</f>
        <v>0</v>
      </c>
      <c r="I29" s="642">
        <f t="shared" si="0"/>
        <v>5930.2</v>
      </c>
      <c r="J29" s="642">
        <v>5029.2</v>
      </c>
      <c r="K29" s="642">
        <v>6911.9</v>
      </c>
      <c r="L29" s="273"/>
    </row>
    <row r="30" spans="1:14" s="274" customFormat="1" ht="15.75" x14ac:dyDescent="0.25">
      <c r="A30" s="370" t="s">
        <v>210</v>
      </c>
      <c r="B30" s="526">
        <v>40</v>
      </c>
      <c r="C30" s="613">
        <v>5</v>
      </c>
      <c r="D30" s="613">
        <v>2</v>
      </c>
      <c r="E30" s="365" t="s">
        <v>314</v>
      </c>
      <c r="F30" s="456" t="s">
        <v>314</v>
      </c>
      <c r="G30" s="642">
        <f>G31</f>
        <v>5930.2</v>
      </c>
      <c r="H30" s="642">
        <f>SUM(H31)</f>
        <v>0</v>
      </c>
      <c r="I30" s="642">
        <f t="shared" ref="I30:I148" si="4">G30+H30</f>
        <v>5930.2</v>
      </c>
      <c r="J30" s="642">
        <v>5029.2</v>
      </c>
      <c r="K30" s="642">
        <v>6911.9</v>
      </c>
      <c r="L30" s="273"/>
    </row>
    <row r="31" spans="1:14" ht="15.75" hidden="1" x14ac:dyDescent="0.25">
      <c r="A31" s="317" t="s">
        <v>523</v>
      </c>
      <c r="B31" s="290">
        <v>40</v>
      </c>
      <c r="C31" s="615">
        <v>5</v>
      </c>
      <c r="D31" s="615">
        <v>2</v>
      </c>
      <c r="E31" s="280">
        <v>5220000</v>
      </c>
      <c r="F31" s="295" t="s">
        <v>314</v>
      </c>
      <c r="G31" s="558">
        <f>G32</f>
        <v>5930.2</v>
      </c>
      <c r="H31" s="558">
        <f>SUM(H32)</f>
        <v>0</v>
      </c>
      <c r="I31" s="558">
        <f t="shared" si="4"/>
        <v>5930.2</v>
      </c>
      <c r="J31" s="558">
        <v>5029.2</v>
      </c>
      <c r="K31" s="558">
        <v>6911.9</v>
      </c>
      <c r="L31" s="198"/>
    </row>
    <row r="32" spans="1:14" s="274" customFormat="1" ht="47.25" x14ac:dyDescent="0.25">
      <c r="A32" s="370" t="s">
        <v>530</v>
      </c>
      <c r="B32" s="526">
        <v>40</v>
      </c>
      <c r="C32" s="613">
        <v>5</v>
      </c>
      <c r="D32" s="613">
        <v>2</v>
      </c>
      <c r="E32" s="365">
        <v>5222100</v>
      </c>
      <c r="F32" s="456" t="s">
        <v>314</v>
      </c>
      <c r="G32" s="642">
        <f>G33</f>
        <v>5930.2</v>
      </c>
      <c r="H32" s="642">
        <f>SUM(H33)</f>
        <v>0</v>
      </c>
      <c r="I32" s="642">
        <f t="shared" si="4"/>
        <v>5930.2</v>
      </c>
      <c r="J32" s="642">
        <v>5029.2</v>
      </c>
      <c r="K32" s="642">
        <v>6911.9</v>
      </c>
      <c r="L32" s="273"/>
    </row>
    <row r="33" spans="1:12" ht="15.75" x14ac:dyDescent="0.25">
      <c r="A33" s="317" t="s">
        <v>510</v>
      </c>
      <c r="B33" s="290">
        <v>40</v>
      </c>
      <c r="C33" s="615">
        <v>5</v>
      </c>
      <c r="D33" s="615">
        <v>2</v>
      </c>
      <c r="E33" s="280">
        <v>5222100</v>
      </c>
      <c r="F33" s="295">
        <v>800</v>
      </c>
      <c r="G33" s="558">
        <f>G34</f>
        <v>5930.2</v>
      </c>
      <c r="H33" s="558">
        <f>SUM(H34)</f>
        <v>0</v>
      </c>
      <c r="I33" s="558">
        <f t="shared" si="4"/>
        <v>5930.2</v>
      </c>
      <c r="J33" s="558">
        <v>5029.2</v>
      </c>
      <c r="K33" s="558">
        <v>6911.9</v>
      </c>
      <c r="L33" s="198"/>
    </row>
    <row r="34" spans="1:12" ht="31.5" x14ac:dyDescent="0.25">
      <c r="A34" s="317" t="s">
        <v>525</v>
      </c>
      <c r="B34" s="290">
        <v>40</v>
      </c>
      <c r="C34" s="615">
        <v>5</v>
      </c>
      <c r="D34" s="615">
        <v>2</v>
      </c>
      <c r="E34" s="280">
        <v>5222100</v>
      </c>
      <c r="F34" s="295">
        <v>810</v>
      </c>
      <c r="G34" s="558">
        <v>5930.2</v>
      </c>
      <c r="H34" s="367"/>
      <c r="I34" s="558">
        <f t="shared" si="4"/>
        <v>5930.2</v>
      </c>
      <c r="J34" s="558">
        <v>5029.2</v>
      </c>
      <c r="K34" s="558">
        <v>6911.9</v>
      </c>
      <c r="L34" s="198"/>
    </row>
    <row r="35" spans="1:12" s="274" customFormat="1" ht="17.25" customHeight="1" x14ac:dyDescent="0.25">
      <c r="A35" s="518" t="s">
        <v>227</v>
      </c>
      <c r="B35" s="526">
        <v>40</v>
      </c>
      <c r="C35" s="613">
        <v>7</v>
      </c>
      <c r="D35" s="613">
        <v>2</v>
      </c>
      <c r="E35" s="365" t="s">
        <v>314</v>
      </c>
      <c r="F35" s="456" t="s">
        <v>314</v>
      </c>
      <c r="G35" s="642">
        <v>250</v>
      </c>
      <c r="H35" s="458"/>
      <c r="I35" s="642">
        <f t="shared" ref="I35:I41" si="5">G35+H35</f>
        <v>250</v>
      </c>
      <c r="J35" s="642">
        <v>0</v>
      </c>
      <c r="K35" s="642">
        <v>0</v>
      </c>
      <c r="L35" s="273"/>
    </row>
    <row r="36" spans="1:12" ht="15.75" hidden="1" x14ac:dyDescent="0.25">
      <c r="A36" s="317" t="s">
        <v>523</v>
      </c>
      <c r="B36" s="290">
        <v>40</v>
      </c>
      <c r="C36" s="615">
        <v>7</v>
      </c>
      <c r="D36" s="615">
        <v>2</v>
      </c>
      <c r="E36" s="280">
        <v>5220000</v>
      </c>
      <c r="F36" s="295" t="s">
        <v>314</v>
      </c>
      <c r="G36" s="558">
        <v>250</v>
      </c>
      <c r="H36" s="367"/>
      <c r="I36" s="558">
        <f t="shared" si="5"/>
        <v>250</v>
      </c>
      <c r="J36" s="558">
        <v>0</v>
      </c>
      <c r="K36" s="558">
        <v>0</v>
      </c>
      <c r="L36" s="198"/>
    </row>
    <row r="37" spans="1:12" s="274" customFormat="1" ht="31.5" x14ac:dyDescent="0.25">
      <c r="A37" s="370" t="s">
        <v>539</v>
      </c>
      <c r="B37" s="526">
        <v>40</v>
      </c>
      <c r="C37" s="613">
        <v>7</v>
      </c>
      <c r="D37" s="613">
        <v>2</v>
      </c>
      <c r="E37" s="365">
        <v>5222800</v>
      </c>
      <c r="F37" s="456" t="s">
        <v>314</v>
      </c>
      <c r="G37" s="642">
        <v>250</v>
      </c>
      <c r="H37" s="458"/>
      <c r="I37" s="642">
        <f t="shared" si="5"/>
        <v>250</v>
      </c>
      <c r="J37" s="642">
        <v>0</v>
      </c>
      <c r="K37" s="642">
        <v>0</v>
      </c>
      <c r="L37" s="273"/>
    </row>
    <row r="38" spans="1:12" s="274" customFormat="1" ht="35.25" customHeight="1" x14ac:dyDescent="0.25">
      <c r="A38" s="370" t="s">
        <v>648</v>
      </c>
      <c r="B38" s="526">
        <v>40</v>
      </c>
      <c r="C38" s="613">
        <v>7</v>
      </c>
      <c r="D38" s="613">
        <v>2</v>
      </c>
      <c r="E38" s="365">
        <v>5222810</v>
      </c>
      <c r="F38" s="456" t="s">
        <v>314</v>
      </c>
      <c r="G38" s="642">
        <v>250</v>
      </c>
      <c r="H38" s="458"/>
      <c r="I38" s="642">
        <f t="shared" si="5"/>
        <v>250</v>
      </c>
      <c r="J38" s="642">
        <v>0</v>
      </c>
      <c r="K38" s="642">
        <v>0</v>
      </c>
      <c r="L38" s="273"/>
    </row>
    <row r="39" spans="1:12" ht="31.5" hidden="1" x14ac:dyDescent="0.25">
      <c r="A39" s="317" t="s">
        <v>534</v>
      </c>
      <c r="B39" s="290">
        <v>40</v>
      </c>
      <c r="C39" s="615">
        <v>7</v>
      </c>
      <c r="D39" s="615">
        <v>2</v>
      </c>
      <c r="E39" s="280">
        <v>5222810</v>
      </c>
      <c r="F39" s="295">
        <v>600</v>
      </c>
      <c r="G39" s="558">
        <v>250</v>
      </c>
      <c r="H39" s="367"/>
      <c r="I39" s="558">
        <f t="shared" si="5"/>
        <v>250</v>
      </c>
      <c r="J39" s="558"/>
      <c r="K39" s="558"/>
      <c r="L39" s="198"/>
    </row>
    <row r="40" spans="1:12" ht="15.75" x14ac:dyDescent="0.25">
      <c r="A40" s="317" t="s">
        <v>521</v>
      </c>
      <c r="B40" s="290">
        <v>40</v>
      </c>
      <c r="C40" s="615">
        <v>7</v>
      </c>
      <c r="D40" s="615">
        <v>2</v>
      </c>
      <c r="E40" s="280">
        <v>5222810</v>
      </c>
      <c r="F40" s="295">
        <v>610</v>
      </c>
      <c r="G40" s="558">
        <v>250</v>
      </c>
      <c r="H40" s="367"/>
      <c r="I40" s="558">
        <f t="shared" si="5"/>
        <v>250</v>
      </c>
      <c r="J40" s="558">
        <v>0</v>
      </c>
      <c r="K40" s="558">
        <v>0</v>
      </c>
      <c r="L40" s="198"/>
    </row>
    <row r="41" spans="1:12" ht="15.75" x14ac:dyDescent="0.25">
      <c r="A41" s="517" t="s">
        <v>522</v>
      </c>
      <c r="B41" s="290">
        <v>40</v>
      </c>
      <c r="C41" s="615">
        <v>7</v>
      </c>
      <c r="D41" s="615">
        <v>2</v>
      </c>
      <c r="E41" s="280">
        <v>5222810</v>
      </c>
      <c r="F41" s="295">
        <v>612</v>
      </c>
      <c r="G41" s="558">
        <v>250</v>
      </c>
      <c r="H41" s="367"/>
      <c r="I41" s="558">
        <f t="shared" si="5"/>
        <v>250</v>
      </c>
      <c r="J41" s="558">
        <v>0</v>
      </c>
      <c r="K41" s="558">
        <v>0</v>
      </c>
      <c r="L41" s="198"/>
    </row>
    <row r="42" spans="1:12" s="274" customFormat="1" ht="15.75" x14ac:dyDescent="0.25">
      <c r="A42" s="370" t="s">
        <v>646</v>
      </c>
      <c r="B42" s="526">
        <v>40</v>
      </c>
      <c r="C42" s="613">
        <v>8</v>
      </c>
      <c r="D42" s="613" t="s">
        <v>314</v>
      </c>
      <c r="E42" s="365" t="s">
        <v>314</v>
      </c>
      <c r="F42" s="456" t="s">
        <v>314</v>
      </c>
      <c r="G42" s="642">
        <f>SUM(G43)</f>
        <v>3869.1</v>
      </c>
      <c r="H42" s="458">
        <f>H43</f>
        <v>0</v>
      </c>
      <c r="I42" s="642">
        <f t="shared" si="4"/>
        <v>3869.1</v>
      </c>
      <c r="J42" s="642">
        <f>SUM(J43)</f>
        <v>129.9</v>
      </c>
      <c r="K42" s="642">
        <f>SUM(K43)</f>
        <v>129.9</v>
      </c>
      <c r="L42" s="273"/>
    </row>
    <row r="43" spans="1:12" s="274" customFormat="1" ht="15.75" x14ac:dyDescent="0.25">
      <c r="A43" s="370" t="s">
        <v>246</v>
      </c>
      <c r="B43" s="526">
        <v>40</v>
      </c>
      <c r="C43" s="613">
        <v>8</v>
      </c>
      <c r="D43" s="613">
        <v>1</v>
      </c>
      <c r="E43" s="365" t="s">
        <v>314</v>
      </c>
      <c r="F43" s="456" t="s">
        <v>314</v>
      </c>
      <c r="G43" s="642">
        <f>SUM(G44+G55+G63+G67+G69)</f>
        <v>3869.1</v>
      </c>
      <c r="H43" s="458">
        <f>H63+H67+H69+H55</f>
        <v>0</v>
      </c>
      <c r="I43" s="642">
        <f t="shared" si="4"/>
        <v>3869.1</v>
      </c>
      <c r="J43" s="642">
        <f>SUM(J44+J55)</f>
        <v>129.9</v>
      </c>
      <c r="K43" s="642">
        <f>SUM(K44+K55)</f>
        <v>129.9</v>
      </c>
      <c r="L43" s="273"/>
    </row>
    <row r="44" spans="1:12" ht="15.75" hidden="1" x14ac:dyDescent="0.25">
      <c r="A44" s="317" t="s">
        <v>523</v>
      </c>
      <c r="B44" s="290">
        <v>40</v>
      </c>
      <c r="C44" s="615">
        <v>8</v>
      </c>
      <c r="D44" s="615">
        <v>1</v>
      </c>
      <c r="E44" s="280">
        <v>5220000</v>
      </c>
      <c r="F44" s="295" t="s">
        <v>314</v>
      </c>
      <c r="G44" s="558">
        <v>741</v>
      </c>
      <c r="H44" s="367"/>
      <c r="I44" s="558">
        <f t="shared" si="4"/>
        <v>741</v>
      </c>
      <c r="J44" s="558">
        <v>0</v>
      </c>
      <c r="K44" s="558">
        <v>0</v>
      </c>
      <c r="L44" s="198"/>
    </row>
    <row r="45" spans="1:12" s="274" customFormat="1" ht="15" customHeight="1" x14ac:dyDescent="0.25">
      <c r="A45" s="370" t="s">
        <v>539</v>
      </c>
      <c r="B45" s="526">
        <v>40</v>
      </c>
      <c r="C45" s="613">
        <v>8</v>
      </c>
      <c r="D45" s="613">
        <v>1</v>
      </c>
      <c r="E45" s="365">
        <v>5222800</v>
      </c>
      <c r="F45" s="456" t="s">
        <v>314</v>
      </c>
      <c r="G45" s="642">
        <v>741</v>
      </c>
      <c r="H45" s="458"/>
      <c r="I45" s="642">
        <f t="shared" si="4"/>
        <v>741</v>
      </c>
      <c r="J45" s="642">
        <v>0</v>
      </c>
      <c r="K45" s="642">
        <v>0</v>
      </c>
      <c r="L45" s="273"/>
    </row>
    <row r="46" spans="1:12" s="274" customFormat="1" ht="17.25" customHeight="1" x14ac:dyDescent="0.25">
      <c r="A46" s="370" t="s">
        <v>540</v>
      </c>
      <c r="B46" s="526">
        <v>40</v>
      </c>
      <c r="C46" s="613">
        <v>8</v>
      </c>
      <c r="D46" s="613">
        <v>1</v>
      </c>
      <c r="E46" s="365">
        <v>5222805</v>
      </c>
      <c r="F46" s="456" t="s">
        <v>314</v>
      </c>
      <c r="G46" s="642">
        <f>G47+G49</f>
        <v>275</v>
      </c>
      <c r="H46" s="642">
        <f t="shared" ref="H46" si="6">H47+H49</f>
        <v>0</v>
      </c>
      <c r="I46" s="642">
        <f t="shared" si="4"/>
        <v>275</v>
      </c>
      <c r="J46" s="642">
        <v>0</v>
      </c>
      <c r="K46" s="642">
        <v>0</v>
      </c>
      <c r="L46" s="273"/>
    </row>
    <row r="47" spans="1:12" ht="15.75" x14ac:dyDescent="0.25">
      <c r="A47" s="317" t="s">
        <v>521</v>
      </c>
      <c r="B47" s="290">
        <v>40</v>
      </c>
      <c r="C47" s="615">
        <v>8</v>
      </c>
      <c r="D47" s="615">
        <v>1</v>
      </c>
      <c r="E47" s="280">
        <v>5222805</v>
      </c>
      <c r="F47" s="295">
        <v>610</v>
      </c>
      <c r="G47" s="558">
        <f>G48</f>
        <v>150</v>
      </c>
      <c r="H47" s="367"/>
      <c r="I47" s="558">
        <f t="shared" si="4"/>
        <v>150</v>
      </c>
      <c r="J47" s="558"/>
      <c r="K47" s="558"/>
      <c r="L47" s="198"/>
    </row>
    <row r="48" spans="1:12" ht="15.75" x14ac:dyDescent="0.25">
      <c r="A48" s="517" t="s">
        <v>522</v>
      </c>
      <c r="B48" s="290">
        <v>40</v>
      </c>
      <c r="C48" s="615">
        <v>8</v>
      </c>
      <c r="D48" s="615">
        <v>1</v>
      </c>
      <c r="E48" s="280">
        <v>5222805</v>
      </c>
      <c r="F48" s="295">
        <v>612</v>
      </c>
      <c r="G48" s="558">
        <v>150</v>
      </c>
      <c r="H48" s="367"/>
      <c r="I48" s="558">
        <f t="shared" si="4"/>
        <v>150</v>
      </c>
      <c r="J48" s="558"/>
      <c r="K48" s="558"/>
      <c r="L48" s="198"/>
    </row>
    <row r="49" spans="1:12" ht="15.75" x14ac:dyDescent="0.25">
      <c r="A49" s="317" t="s">
        <v>536</v>
      </c>
      <c r="B49" s="290">
        <v>40</v>
      </c>
      <c r="C49" s="615">
        <v>8</v>
      </c>
      <c r="D49" s="615">
        <v>1</v>
      </c>
      <c r="E49" s="280">
        <v>5222805</v>
      </c>
      <c r="F49" s="295">
        <v>620</v>
      </c>
      <c r="G49" s="558">
        <f>G50</f>
        <v>125</v>
      </c>
      <c r="H49" s="367"/>
      <c r="I49" s="558">
        <f t="shared" si="4"/>
        <v>125</v>
      </c>
      <c r="J49" s="558">
        <v>0</v>
      </c>
      <c r="K49" s="558">
        <v>0</v>
      </c>
      <c r="L49" s="198"/>
    </row>
    <row r="50" spans="1:12" ht="17.25" customHeight="1" x14ac:dyDescent="0.25">
      <c r="A50" s="517" t="s">
        <v>538</v>
      </c>
      <c r="B50" s="290">
        <v>40</v>
      </c>
      <c r="C50" s="615">
        <v>8</v>
      </c>
      <c r="D50" s="615">
        <v>1</v>
      </c>
      <c r="E50" s="280">
        <v>5222805</v>
      </c>
      <c r="F50" s="295">
        <v>622</v>
      </c>
      <c r="G50" s="558">
        <v>125</v>
      </c>
      <c r="H50" s="367"/>
      <c r="I50" s="558">
        <f t="shared" si="4"/>
        <v>125</v>
      </c>
      <c r="J50" s="558">
        <v>0</v>
      </c>
      <c r="K50" s="558">
        <v>0</v>
      </c>
      <c r="L50" s="198"/>
    </row>
    <row r="51" spans="1:12" s="274" customFormat="1" ht="13.5" customHeight="1" x14ac:dyDescent="0.25">
      <c r="A51" s="370" t="s">
        <v>541</v>
      </c>
      <c r="B51" s="526">
        <v>40</v>
      </c>
      <c r="C51" s="613">
        <v>8</v>
      </c>
      <c r="D51" s="613">
        <v>1</v>
      </c>
      <c r="E51" s="365">
        <v>5222806</v>
      </c>
      <c r="F51" s="456" t="s">
        <v>314</v>
      </c>
      <c r="G51" s="642">
        <v>466</v>
      </c>
      <c r="H51" s="458"/>
      <c r="I51" s="642">
        <f t="shared" si="4"/>
        <v>466</v>
      </c>
      <c r="J51" s="642">
        <v>0</v>
      </c>
      <c r="K51" s="642">
        <v>0</v>
      </c>
      <c r="L51" s="273"/>
    </row>
    <row r="52" spans="1:12" ht="31.5" hidden="1" customHeight="1" x14ac:dyDescent="0.25">
      <c r="A52" s="317" t="s">
        <v>534</v>
      </c>
      <c r="B52" s="290">
        <v>40</v>
      </c>
      <c r="C52" s="615">
        <v>8</v>
      </c>
      <c r="D52" s="615">
        <v>1</v>
      </c>
      <c r="E52" s="280">
        <v>5222806</v>
      </c>
      <c r="F52" s="295">
        <v>600</v>
      </c>
      <c r="G52" s="558">
        <v>466</v>
      </c>
      <c r="H52" s="367"/>
      <c r="I52" s="558">
        <f t="shared" si="4"/>
        <v>466</v>
      </c>
      <c r="J52" s="558">
        <v>0</v>
      </c>
      <c r="K52" s="558">
        <v>0</v>
      </c>
      <c r="L52" s="198"/>
    </row>
    <row r="53" spans="1:12" ht="16.5" customHeight="1" x14ac:dyDescent="0.25">
      <c r="A53" s="317" t="s">
        <v>521</v>
      </c>
      <c r="B53" s="290">
        <v>40</v>
      </c>
      <c r="C53" s="615">
        <v>8</v>
      </c>
      <c r="D53" s="615">
        <v>1</v>
      </c>
      <c r="E53" s="280">
        <v>5222806</v>
      </c>
      <c r="F53" s="295">
        <v>610</v>
      </c>
      <c r="G53" s="558">
        <v>466</v>
      </c>
      <c r="H53" s="367"/>
      <c r="I53" s="558">
        <f t="shared" si="4"/>
        <v>466</v>
      </c>
      <c r="J53" s="558">
        <v>0</v>
      </c>
      <c r="K53" s="558">
        <v>0</v>
      </c>
      <c r="L53" s="198"/>
    </row>
    <row r="54" spans="1:12" ht="20.25" customHeight="1" x14ac:dyDescent="0.25">
      <c r="A54" s="517" t="s">
        <v>522</v>
      </c>
      <c r="B54" s="290">
        <v>40</v>
      </c>
      <c r="C54" s="615">
        <v>8</v>
      </c>
      <c r="D54" s="615">
        <v>1</v>
      </c>
      <c r="E54" s="280">
        <v>5222806</v>
      </c>
      <c r="F54" s="295">
        <v>612</v>
      </c>
      <c r="G54" s="558">
        <v>466</v>
      </c>
      <c r="H54" s="367"/>
      <c r="I54" s="558">
        <f t="shared" si="4"/>
        <v>466</v>
      </c>
      <c r="J54" s="558">
        <v>0</v>
      </c>
      <c r="K54" s="558">
        <v>0</v>
      </c>
      <c r="L54" s="198"/>
    </row>
    <row r="55" spans="1:12" s="274" customFormat="1" ht="15.75" customHeight="1" x14ac:dyDescent="0.25">
      <c r="A55" s="370" t="s">
        <v>532</v>
      </c>
      <c r="B55" s="526">
        <v>40</v>
      </c>
      <c r="C55" s="613">
        <v>8</v>
      </c>
      <c r="D55" s="613">
        <v>1</v>
      </c>
      <c r="E55" s="365">
        <v>4400000</v>
      </c>
      <c r="F55" s="456" t="s">
        <v>314</v>
      </c>
      <c r="G55" s="642">
        <f>G56+G60</f>
        <v>136.6</v>
      </c>
      <c r="H55" s="642">
        <f t="shared" ref="H55:I55" si="7">H56+H60</f>
        <v>0</v>
      </c>
      <c r="I55" s="642">
        <f t="shared" si="7"/>
        <v>136.6</v>
      </c>
      <c r="J55" s="642">
        <v>129.9</v>
      </c>
      <c r="K55" s="642">
        <v>129.9</v>
      </c>
      <c r="L55" s="273"/>
    </row>
    <row r="56" spans="1:12" s="274" customFormat="1" ht="49.5" customHeight="1" x14ac:dyDescent="0.25">
      <c r="A56" s="370" t="s">
        <v>533</v>
      </c>
      <c r="B56" s="526">
        <v>40</v>
      </c>
      <c r="C56" s="613">
        <v>8</v>
      </c>
      <c r="D56" s="613">
        <v>1</v>
      </c>
      <c r="E56" s="365">
        <v>4400200</v>
      </c>
      <c r="F56" s="456" t="s">
        <v>314</v>
      </c>
      <c r="G56" s="642">
        <f t="shared" ref="G56:H58" si="8">G57</f>
        <v>129.9</v>
      </c>
      <c r="H56" s="458">
        <f t="shared" si="8"/>
        <v>0</v>
      </c>
      <c r="I56" s="642">
        <f t="shared" si="4"/>
        <v>129.9</v>
      </c>
      <c r="J56" s="642">
        <v>129.9</v>
      </c>
      <c r="K56" s="642">
        <v>129.9</v>
      </c>
      <c r="L56" s="273"/>
    </row>
    <row r="57" spans="1:12" ht="32.25" hidden="1" customHeight="1" x14ac:dyDescent="0.25">
      <c r="A57" s="317" t="s">
        <v>534</v>
      </c>
      <c r="B57" s="290">
        <v>40</v>
      </c>
      <c r="C57" s="615">
        <v>8</v>
      </c>
      <c r="D57" s="615">
        <v>1</v>
      </c>
      <c r="E57" s="280">
        <v>4400200</v>
      </c>
      <c r="F57" s="295">
        <v>600</v>
      </c>
      <c r="G57" s="558">
        <f t="shared" si="8"/>
        <v>129.9</v>
      </c>
      <c r="H57" s="367">
        <f t="shared" si="8"/>
        <v>0</v>
      </c>
      <c r="I57" s="558">
        <f t="shared" si="4"/>
        <v>129.9</v>
      </c>
      <c r="J57" s="558">
        <v>129.9</v>
      </c>
      <c r="K57" s="558">
        <v>129.9</v>
      </c>
      <c r="L57" s="198"/>
    </row>
    <row r="58" spans="1:12" ht="17.25" customHeight="1" x14ac:dyDescent="0.25">
      <c r="A58" s="317" t="s">
        <v>521</v>
      </c>
      <c r="B58" s="290">
        <v>40</v>
      </c>
      <c r="C58" s="615">
        <v>8</v>
      </c>
      <c r="D58" s="615">
        <v>1</v>
      </c>
      <c r="E58" s="280">
        <v>4400200</v>
      </c>
      <c r="F58" s="295">
        <v>610</v>
      </c>
      <c r="G58" s="558">
        <f t="shared" si="8"/>
        <v>129.9</v>
      </c>
      <c r="H58" s="367">
        <f t="shared" si="8"/>
        <v>0</v>
      </c>
      <c r="I58" s="558">
        <f t="shared" si="4"/>
        <v>129.9</v>
      </c>
      <c r="J58" s="558">
        <v>129.9</v>
      </c>
      <c r="K58" s="558">
        <v>129.9</v>
      </c>
      <c r="L58" s="198"/>
    </row>
    <row r="59" spans="1:12" ht="15.75" x14ac:dyDescent="0.25">
      <c r="A59" s="517" t="s">
        <v>522</v>
      </c>
      <c r="B59" s="290">
        <v>40</v>
      </c>
      <c r="C59" s="615">
        <v>8</v>
      </c>
      <c r="D59" s="615">
        <v>1</v>
      </c>
      <c r="E59" s="280">
        <v>4400200</v>
      </c>
      <c r="F59" s="295">
        <v>612</v>
      </c>
      <c r="G59" s="558">
        <v>129.9</v>
      </c>
      <c r="H59" s="367"/>
      <c r="I59" s="558">
        <f t="shared" si="4"/>
        <v>129.9</v>
      </c>
      <c r="J59" s="558">
        <v>129.9</v>
      </c>
      <c r="K59" s="558">
        <v>129.9</v>
      </c>
      <c r="L59" s="198"/>
    </row>
    <row r="60" spans="1:12" ht="31.5" x14ac:dyDescent="0.25">
      <c r="A60" s="518" t="s">
        <v>896</v>
      </c>
      <c r="B60" s="290">
        <v>40</v>
      </c>
      <c r="C60" s="615">
        <v>8</v>
      </c>
      <c r="D60" s="615">
        <v>1</v>
      </c>
      <c r="E60" s="365">
        <v>4400900</v>
      </c>
      <c r="F60" s="456"/>
      <c r="G60" s="642">
        <f>G61</f>
        <v>6.7</v>
      </c>
      <c r="H60" s="458"/>
      <c r="I60" s="642">
        <f>I61</f>
        <v>6.7</v>
      </c>
      <c r="J60" s="558"/>
      <c r="K60" s="558"/>
      <c r="L60" s="198"/>
    </row>
    <row r="61" spans="1:12" ht="15.75" x14ac:dyDescent="0.25">
      <c r="A61" s="317" t="s">
        <v>521</v>
      </c>
      <c r="B61" s="290">
        <v>40</v>
      </c>
      <c r="C61" s="615">
        <v>8</v>
      </c>
      <c r="D61" s="615">
        <v>1</v>
      </c>
      <c r="E61" s="280">
        <v>4409900</v>
      </c>
      <c r="F61" s="295">
        <v>610</v>
      </c>
      <c r="G61" s="558">
        <f>G62</f>
        <v>6.7</v>
      </c>
      <c r="H61" s="367"/>
      <c r="I61" s="558">
        <f>I62</f>
        <v>6.7</v>
      </c>
      <c r="J61" s="558"/>
      <c r="K61" s="558"/>
      <c r="L61" s="198"/>
    </row>
    <row r="62" spans="1:12" ht="15.75" x14ac:dyDescent="0.25">
      <c r="A62" s="517" t="s">
        <v>522</v>
      </c>
      <c r="B62" s="290">
        <v>40</v>
      </c>
      <c r="C62" s="615">
        <v>8</v>
      </c>
      <c r="D62" s="615">
        <v>1</v>
      </c>
      <c r="E62" s="280">
        <v>4400900</v>
      </c>
      <c r="F62" s="295">
        <v>612</v>
      </c>
      <c r="G62" s="558">
        <v>6.7</v>
      </c>
      <c r="H62" s="367"/>
      <c r="I62" s="558">
        <v>6.7</v>
      </c>
      <c r="J62" s="558"/>
      <c r="K62" s="558"/>
      <c r="L62" s="198"/>
    </row>
    <row r="63" spans="1:12" ht="31.5" x14ac:dyDescent="0.25">
      <c r="A63" s="317" t="s">
        <v>534</v>
      </c>
      <c r="B63" s="290">
        <v>40</v>
      </c>
      <c r="C63" s="615">
        <v>8</v>
      </c>
      <c r="D63" s="615">
        <v>1</v>
      </c>
      <c r="E63" s="280">
        <v>4409900</v>
      </c>
      <c r="F63" s="295"/>
      <c r="G63" s="558">
        <f>SUM(G64:G65)</f>
        <v>1101.5</v>
      </c>
      <c r="H63" s="558">
        <f t="shared" ref="H63:K63" si="9">SUM(H64:H65)</f>
        <v>0</v>
      </c>
      <c r="I63" s="558">
        <f t="shared" si="9"/>
        <v>1101.5</v>
      </c>
      <c r="J63" s="558">
        <f t="shared" si="9"/>
        <v>0</v>
      </c>
      <c r="K63" s="558">
        <f t="shared" si="9"/>
        <v>0</v>
      </c>
      <c r="L63" s="198"/>
    </row>
    <row r="64" spans="1:12" ht="15.75" x14ac:dyDescent="0.25">
      <c r="A64" s="317" t="s">
        <v>522</v>
      </c>
      <c r="B64" s="290">
        <v>40</v>
      </c>
      <c r="C64" s="615">
        <v>8</v>
      </c>
      <c r="D64" s="615">
        <v>1</v>
      </c>
      <c r="E64" s="280">
        <v>4409900</v>
      </c>
      <c r="F64" s="295">
        <v>612</v>
      </c>
      <c r="G64" s="558">
        <v>500</v>
      </c>
      <c r="H64" s="558"/>
      <c r="I64" s="558">
        <f>SUM(G64:H64)</f>
        <v>500</v>
      </c>
      <c r="J64" s="558"/>
      <c r="K64" s="558"/>
      <c r="L64" s="198"/>
    </row>
    <row r="65" spans="1:12" ht="15.75" x14ac:dyDescent="0.25">
      <c r="A65" s="317" t="s">
        <v>536</v>
      </c>
      <c r="B65" s="290">
        <v>40</v>
      </c>
      <c r="C65" s="615">
        <v>8</v>
      </c>
      <c r="D65" s="615">
        <v>1</v>
      </c>
      <c r="E65" s="280">
        <v>4409900</v>
      </c>
      <c r="F65" s="295">
        <v>620</v>
      </c>
      <c r="G65" s="558">
        <f t="shared" ref="G65:I65" si="10">G66</f>
        <v>601.5</v>
      </c>
      <c r="H65" s="558">
        <f>H66</f>
        <v>0</v>
      </c>
      <c r="I65" s="558">
        <f t="shared" si="10"/>
        <v>601.5</v>
      </c>
      <c r="J65" s="558"/>
      <c r="K65" s="558"/>
      <c r="L65" s="198"/>
    </row>
    <row r="66" spans="1:12" ht="15.75" x14ac:dyDescent="0.25">
      <c r="A66" s="517" t="s">
        <v>538</v>
      </c>
      <c r="B66" s="290">
        <v>40</v>
      </c>
      <c r="C66" s="615">
        <v>8</v>
      </c>
      <c r="D66" s="615">
        <v>1</v>
      </c>
      <c r="E66" s="280">
        <v>4409900</v>
      </c>
      <c r="F66" s="295">
        <v>622</v>
      </c>
      <c r="G66" s="558">
        <v>601.5</v>
      </c>
      <c r="H66" s="367"/>
      <c r="I66" s="558">
        <f>G66+H66</f>
        <v>601.5</v>
      </c>
      <c r="J66" s="558"/>
      <c r="K66" s="558"/>
      <c r="L66" s="198"/>
    </row>
    <row r="67" spans="1:12" ht="15.75" x14ac:dyDescent="0.25">
      <c r="A67" s="317" t="s">
        <v>536</v>
      </c>
      <c r="B67" s="290">
        <v>40</v>
      </c>
      <c r="C67" s="615">
        <v>8</v>
      </c>
      <c r="D67" s="615">
        <v>1</v>
      </c>
      <c r="E67" s="280">
        <v>4419900</v>
      </c>
      <c r="F67" s="295">
        <v>620</v>
      </c>
      <c r="G67" s="558">
        <v>1500</v>
      </c>
      <c r="H67" s="367">
        <f>H68</f>
        <v>0</v>
      </c>
      <c r="I67" s="558">
        <f t="shared" ref="I67:I70" si="11">G67+H67</f>
        <v>1500</v>
      </c>
      <c r="J67" s="558"/>
      <c r="K67" s="558"/>
      <c r="L67" s="198"/>
    </row>
    <row r="68" spans="1:12" ht="15.75" x14ac:dyDescent="0.25">
      <c r="A68" s="517" t="s">
        <v>538</v>
      </c>
      <c r="B68" s="290">
        <v>40</v>
      </c>
      <c r="C68" s="615">
        <v>8</v>
      </c>
      <c r="D68" s="615">
        <v>1</v>
      </c>
      <c r="E68" s="280">
        <v>4419900</v>
      </c>
      <c r="F68" s="295">
        <v>622</v>
      </c>
      <c r="G68" s="558">
        <v>1500</v>
      </c>
      <c r="H68" s="367"/>
      <c r="I68" s="558">
        <f t="shared" si="11"/>
        <v>1500</v>
      </c>
      <c r="J68" s="558"/>
      <c r="K68" s="558"/>
      <c r="L68" s="198"/>
    </row>
    <row r="69" spans="1:12" ht="15.75" x14ac:dyDescent="0.25">
      <c r="A69" s="317" t="s">
        <v>521</v>
      </c>
      <c r="B69" s="290">
        <v>40</v>
      </c>
      <c r="C69" s="615">
        <v>8</v>
      </c>
      <c r="D69" s="615">
        <v>1</v>
      </c>
      <c r="E69" s="280">
        <v>4429900</v>
      </c>
      <c r="F69" s="295">
        <v>610</v>
      </c>
      <c r="G69" s="558">
        <v>390</v>
      </c>
      <c r="H69" s="367">
        <f>H70</f>
        <v>0</v>
      </c>
      <c r="I69" s="558">
        <f t="shared" si="11"/>
        <v>390</v>
      </c>
      <c r="J69" s="558"/>
      <c r="K69" s="558"/>
      <c r="L69" s="198"/>
    </row>
    <row r="70" spans="1:12" ht="15.75" x14ac:dyDescent="0.25">
      <c r="A70" s="517" t="s">
        <v>522</v>
      </c>
      <c r="B70" s="290">
        <v>40</v>
      </c>
      <c r="C70" s="615">
        <v>8</v>
      </c>
      <c r="D70" s="615">
        <v>1</v>
      </c>
      <c r="E70" s="280">
        <v>4429900</v>
      </c>
      <c r="F70" s="295">
        <v>612</v>
      </c>
      <c r="G70" s="558">
        <v>390</v>
      </c>
      <c r="H70" s="367"/>
      <c r="I70" s="558">
        <f t="shared" si="11"/>
        <v>390</v>
      </c>
      <c r="J70" s="558"/>
      <c r="K70" s="558"/>
      <c r="L70" s="198"/>
    </row>
    <row r="71" spans="1:12" s="274" customFormat="1" ht="14.25" customHeight="1" x14ac:dyDescent="0.25">
      <c r="A71" s="537" t="s">
        <v>322</v>
      </c>
      <c r="B71" s="529" t="s">
        <v>512</v>
      </c>
      <c r="C71" s="529" t="s">
        <v>168</v>
      </c>
      <c r="D71" s="529"/>
      <c r="E71" s="529"/>
      <c r="F71" s="630"/>
      <c r="G71" s="645">
        <f t="shared" ref="G71:H72" si="12">G72</f>
        <v>6811.9</v>
      </c>
      <c r="H71" s="646">
        <f t="shared" si="12"/>
        <v>0</v>
      </c>
      <c r="I71" s="642">
        <f t="shared" si="4"/>
        <v>6811.9</v>
      </c>
      <c r="J71" s="645"/>
      <c r="K71" s="645"/>
      <c r="L71" s="273"/>
    </row>
    <row r="72" spans="1:12" s="274" customFormat="1" ht="15.75" x14ac:dyDescent="0.25">
      <c r="A72" s="518" t="s">
        <v>249</v>
      </c>
      <c r="B72" s="529" t="s">
        <v>512</v>
      </c>
      <c r="C72" s="529" t="s">
        <v>168</v>
      </c>
      <c r="D72" s="529" t="s">
        <v>130</v>
      </c>
      <c r="E72" s="529"/>
      <c r="F72" s="630"/>
      <c r="G72" s="645">
        <f t="shared" si="12"/>
        <v>6811.9</v>
      </c>
      <c r="H72" s="646">
        <f t="shared" si="12"/>
        <v>0</v>
      </c>
      <c r="I72" s="642">
        <f t="shared" si="4"/>
        <v>6811.9</v>
      </c>
      <c r="J72" s="645"/>
      <c r="K72" s="645"/>
      <c r="L72" s="273"/>
    </row>
    <row r="73" spans="1:12" s="274" customFormat="1" ht="15.75" x14ac:dyDescent="0.25">
      <c r="A73" s="537" t="s">
        <v>543</v>
      </c>
      <c r="B73" s="529" t="s">
        <v>512</v>
      </c>
      <c r="C73" s="529" t="s">
        <v>168</v>
      </c>
      <c r="D73" s="529" t="s">
        <v>130</v>
      </c>
      <c r="E73" s="529">
        <v>4709900</v>
      </c>
      <c r="F73" s="630"/>
      <c r="G73" s="645">
        <f>G75</f>
        <v>6811.9</v>
      </c>
      <c r="H73" s="646">
        <f>H75</f>
        <v>0</v>
      </c>
      <c r="I73" s="642">
        <f t="shared" si="4"/>
        <v>6811.9</v>
      </c>
      <c r="J73" s="645"/>
      <c r="K73" s="645"/>
      <c r="L73" s="273"/>
    </row>
    <row r="74" spans="1:12" ht="15.75" x14ac:dyDescent="0.25">
      <c r="A74" s="317" t="s">
        <v>521</v>
      </c>
      <c r="B74" s="614" t="s">
        <v>512</v>
      </c>
      <c r="C74" s="614" t="s">
        <v>168</v>
      </c>
      <c r="D74" s="614" t="s">
        <v>130</v>
      </c>
      <c r="E74" s="614" t="s">
        <v>804</v>
      </c>
      <c r="F74" s="631">
        <v>610</v>
      </c>
      <c r="G74" s="647">
        <f>G75</f>
        <v>6811.9</v>
      </c>
      <c r="H74" s="648">
        <f>H75</f>
        <v>0</v>
      </c>
      <c r="I74" s="558">
        <f t="shared" si="4"/>
        <v>6811.9</v>
      </c>
      <c r="J74" s="647"/>
      <c r="K74" s="647"/>
      <c r="L74" s="198"/>
    </row>
    <row r="75" spans="1:12" ht="15.75" x14ac:dyDescent="0.25">
      <c r="A75" s="517" t="s">
        <v>522</v>
      </c>
      <c r="B75" s="614" t="s">
        <v>512</v>
      </c>
      <c r="C75" s="614" t="s">
        <v>168</v>
      </c>
      <c r="D75" s="614" t="s">
        <v>130</v>
      </c>
      <c r="E75" s="614">
        <v>4709900</v>
      </c>
      <c r="F75" s="631">
        <v>612</v>
      </c>
      <c r="G75" s="647">
        <v>6811.9</v>
      </c>
      <c r="H75" s="648"/>
      <c r="I75" s="558">
        <f t="shared" si="4"/>
        <v>6811.9</v>
      </c>
      <c r="J75" s="647"/>
      <c r="K75" s="647"/>
      <c r="L75" s="198"/>
    </row>
    <row r="76" spans="1:12" s="274" customFormat="1" ht="31.5" x14ac:dyDescent="0.25">
      <c r="A76" s="370" t="s">
        <v>647</v>
      </c>
      <c r="B76" s="526">
        <v>80</v>
      </c>
      <c r="C76" s="613" t="s">
        <v>314</v>
      </c>
      <c r="D76" s="613" t="s">
        <v>314</v>
      </c>
      <c r="E76" s="365" t="s">
        <v>314</v>
      </c>
      <c r="F76" s="456" t="s">
        <v>314</v>
      </c>
      <c r="G76" s="642">
        <f>SUM(G78+G85)</f>
        <v>10804.6</v>
      </c>
      <c r="H76" s="646">
        <f>SUM(H77+H85)</f>
        <v>751.2</v>
      </c>
      <c r="I76" s="642">
        <f t="shared" si="4"/>
        <v>11555.800000000001</v>
      </c>
      <c r="J76" s="642">
        <v>0</v>
      </c>
      <c r="K76" s="642">
        <v>0</v>
      </c>
      <c r="L76" s="273"/>
    </row>
    <row r="77" spans="1:12" s="274" customFormat="1" ht="18" customHeight="1" x14ac:dyDescent="0.25">
      <c r="A77" s="518" t="s">
        <v>316</v>
      </c>
      <c r="B77" s="529" t="s">
        <v>570</v>
      </c>
      <c r="C77" s="529" t="s">
        <v>137</v>
      </c>
      <c r="D77" s="613"/>
      <c r="E77" s="365"/>
      <c r="F77" s="456"/>
      <c r="G77" s="642">
        <f t="shared" ref="G77:I79" si="13">SUM(G78)</f>
        <v>2466</v>
      </c>
      <c r="H77" s="642">
        <f t="shared" si="13"/>
        <v>-262.8</v>
      </c>
      <c r="I77" s="642">
        <f t="shared" si="13"/>
        <v>2203.1999999999998</v>
      </c>
      <c r="J77" s="642"/>
      <c r="K77" s="642"/>
      <c r="L77" s="273"/>
    </row>
    <row r="78" spans="1:12" ht="18" hidden="1" customHeight="1" x14ac:dyDescent="0.25">
      <c r="A78" s="317" t="s">
        <v>523</v>
      </c>
      <c r="B78" s="614" t="s">
        <v>570</v>
      </c>
      <c r="C78" s="614" t="s">
        <v>137</v>
      </c>
      <c r="D78" s="615">
        <v>1</v>
      </c>
      <c r="E78" s="280">
        <v>5220000</v>
      </c>
      <c r="F78" s="295"/>
      <c r="G78" s="558">
        <f t="shared" si="13"/>
        <v>2466</v>
      </c>
      <c r="H78" s="558">
        <f t="shared" si="13"/>
        <v>-262.8</v>
      </c>
      <c r="I78" s="558">
        <f t="shared" si="13"/>
        <v>2203.1999999999998</v>
      </c>
      <c r="J78" s="558"/>
      <c r="K78" s="558"/>
      <c r="L78" s="198"/>
    </row>
    <row r="79" spans="1:12" s="274" customFormat="1" ht="31.5" customHeight="1" x14ac:dyDescent="0.25">
      <c r="A79" s="518" t="s">
        <v>679</v>
      </c>
      <c r="B79" s="529" t="s">
        <v>570</v>
      </c>
      <c r="C79" s="529" t="s">
        <v>137</v>
      </c>
      <c r="D79" s="613">
        <v>1</v>
      </c>
      <c r="E79" s="365">
        <v>5224500</v>
      </c>
      <c r="F79" s="456"/>
      <c r="G79" s="642">
        <f t="shared" si="13"/>
        <v>2466</v>
      </c>
      <c r="H79" s="642">
        <f t="shared" si="13"/>
        <v>-262.8</v>
      </c>
      <c r="I79" s="642">
        <f t="shared" si="13"/>
        <v>2203.1999999999998</v>
      </c>
      <c r="J79" s="642"/>
      <c r="K79" s="642"/>
      <c r="L79" s="273"/>
    </row>
    <row r="80" spans="1:12" ht="31.5" hidden="1" customHeight="1" x14ac:dyDescent="0.25">
      <c r="A80" s="317" t="s">
        <v>534</v>
      </c>
      <c r="B80" s="614" t="s">
        <v>570</v>
      </c>
      <c r="C80" s="614" t="s">
        <v>137</v>
      </c>
      <c r="D80" s="615">
        <v>1</v>
      </c>
      <c r="E80" s="280">
        <v>5224500</v>
      </c>
      <c r="F80" s="295">
        <v>600</v>
      </c>
      <c r="G80" s="558">
        <f>SUM(G81+G83)</f>
        <v>2466</v>
      </c>
      <c r="H80" s="558">
        <f>SUM(H81+H83)</f>
        <v>-262.8</v>
      </c>
      <c r="I80" s="558">
        <f>SUM(I81+I83)</f>
        <v>2203.1999999999998</v>
      </c>
      <c r="J80" s="558"/>
      <c r="K80" s="558"/>
      <c r="L80" s="198"/>
    </row>
    <row r="81" spans="1:12" ht="18" customHeight="1" x14ac:dyDescent="0.25">
      <c r="A81" s="317" t="s">
        <v>521</v>
      </c>
      <c r="B81" s="614" t="s">
        <v>570</v>
      </c>
      <c r="C81" s="614" t="s">
        <v>137</v>
      </c>
      <c r="D81" s="615">
        <v>1</v>
      </c>
      <c r="E81" s="280">
        <v>5224500</v>
      </c>
      <c r="F81" s="295">
        <v>610</v>
      </c>
      <c r="G81" s="558">
        <f>SUM(G82)</f>
        <v>374.4</v>
      </c>
      <c r="H81" s="558">
        <f>SUM(H82)</f>
        <v>-18.2</v>
      </c>
      <c r="I81" s="558">
        <f>SUM(I82)</f>
        <v>356.2</v>
      </c>
      <c r="J81" s="558"/>
      <c r="K81" s="558"/>
      <c r="L81" s="198"/>
    </row>
    <row r="82" spans="1:12" ht="18" customHeight="1" x14ac:dyDescent="0.25">
      <c r="A82" s="517" t="s">
        <v>522</v>
      </c>
      <c r="B82" s="614" t="s">
        <v>570</v>
      </c>
      <c r="C82" s="614" t="s">
        <v>137</v>
      </c>
      <c r="D82" s="615">
        <v>1</v>
      </c>
      <c r="E82" s="280">
        <v>5224500</v>
      </c>
      <c r="F82" s="295">
        <v>612</v>
      </c>
      <c r="G82" s="558">
        <v>374.4</v>
      </c>
      <c r="H82" s="558">
        <v>-18.2</v>
      </c>
      <c r="I82" s="558">
        <f t="shared" si="4"/>
        <v>356.2</v>
      </c>
      <c r="J82" s="558"/>
      <c r="K82" s="558"/>
      <c r="L82" s="198"/>
    </row>
    <row r="83" spans="1:12" ht="18" customHeight="1" x14ac:dyDescent="0.25">
      <c r="A83" s="317" t="s">
        <v>536</v>
      </c>
      <c r="B83" s="614" t="s">
        <v>570</v>
      </c>
      <c r="C83" s="614" t="s">
        <v>137</v>
      </c>
      <c r="D83" s="615">
        <v>1</v>
      </c>
      <c r="E83" s="280">
        <v>5224500</v>
      </c>
      <c r="F83" s="295">
        <v>620</v>
      </c>
      <c r="G83" s="558">
        <f>SUM(G84)</f>
        <v>2091.6</v>
      </c>
      <c r="H83" s="558">
        <f>SUM(H84)</f>
        <v>-244.6</v>
      </c>
      <c r="I83" s="558">
        <f>SUM(I84)</f>
        <v>1847</v>
      </c>
      <c r="J83" s="558"/>
      <c r="K83" s="558"/>
      <c r="L83" s="198"/>
    </row>
    <row r="84" spans="1:12" ht="18" customHeight="1" x14ac:dyDescent="0.25">
      <c r="A84" s="517" t="s">
        <v>538</v>
      </c>
      <c r="B84" s="614" t="s">
        <v>570</v>
      </c>
      <c r="C84" s="614" t="s">
        <v>137</v>
      </c>
      <c r="D84" s="615">
        <v>1</v>
      </c>
      <c r="E84" s="280">
        <v>5224500</v>
      </c>
      <c r="F84" s="295">
        <v>622</v>
      </c>
      <c r="G84" s="558">
        <v>2091.6</v>
      </c>
      <c r="H84" s="558">
        <v>-244.6</v>
      </c>
      <c r="I84" s="558">
        <f t="shared" si="4"/>
        <v>1847</v>
      </c>
      <c r="J84" s="558"/>
      <c r="K84" s="558"/>
      <c r="L84" s="198"/>
    </row>
    <row r="85" spans="1:12" s="274" customFormat="1" ht="15" customHeight="1" x14ac:dyDescent="0.25">
      <c r="A85" s="370" t="s">
        <v>319</v>
      </c>
      <c r="B85" s="526">
        <v>80</v>
      </c>
      <c r="C85" s="613">
        <v>7</v>
      </c>
      <c r="D85" s="613" t="s">
        <v>314</v>
      </c>
      <c r="E85" s="365" t="s">
        <v>314</v>
      </c>
      <c r="F85" s="456" t="s">
        <v>314</v>
      </c>
      <c r="G85" s="646">
        <f>G91+G87+G110+G118</f>
        <v>8338.6</v>
      </c>
      <c r="H85" s="646">
        <f>H91+H87+H110+H118</f>
        <v>1014</v>
      </c>
      <c r="I85" s="646">
        <f>G85+H85</f>
        <v>9352.6</v>
      </c>
      <c r="J85" s="646">
        <f>J91+J87+J110+J118</f>
        <v>0</v>
      </c>
      <c r="K85" s="646">
        <f>K91+K87+K110+K118</f>
        <v>0</v>
      </c>
      <c r="L85" s="273"/>
    </row>
    <row r="86" spans="1:12" s="274" customFormat="1" ht="0.75" hidden="1" customHeight="1" x14ac:dyDescent="0.25">
      <c r="A86" s="518" t="s">
        <v>571</v>
      </c>
      <c r="B86" s="529" t="s">
        <v>570</v>
      </c>
      <c r="C86" s="529" t="s">
        <v>145</v>
      </c>
      <c r="D86" s="529"/>
      <c r="E86" s="529"/>
      <c r="F86" s="456"/>
      <c r="G86" s="642"/>
      <c r="H86" s="646"/>
      <c r="I86" s="642">
        <f t="shared" si="4"/>
        <v>0</v>
      </c>
      <c r="J86" s="642"/>
      <c r="K86" s="642"/>
      <c r="L86" s="273"/>
    </row>
    <row r="87" spans="1:12" s="274" customFormat="1" ht="15.75" customHeight="1" x14ac:dyDescent="0.25">
      <c r="A87" s="518" t="s">
        <v>225</v>
      </c>
      <c r="B87" s="529" t="s">
        <v>570</v>
      </c>
      <c r="C87" s="529" t="s">
        <v>145</v>
      </c>
      <c r="D87" s="529" t="s">
        <v>130</v>
      </c>
      <c r="E87" s="529"/>
      <c r="F87" s="456"/>
      <c r="G87" s="642">
        <f>G88</f>
        <v>198.6</v>
      </c>
      <c r="H87" s="642">
        <f t="shared" ref="H87:I88" si="14">H88</f>
        <v>0</v>
      </c>
      <c r="I87" s="642">
        <f t="shared" si="14"/>
        <v>198.6</v>
      </c>
      <c r="J87" s="642"/>
      <c r="K87" s="642"/>
      <c r="L87" s="273"/>
    </row>
    <row r="88" spans="1:12" ht="15.75" customHeight="1" x14ac:dyDescent="0.25">
      <c r="A88" s="517" t="s">
        <v>572</v>
      </c>
      <c r="B88" s="614" t="s">
        <v>570</v>
      </c>
      <c r="C88" s="614" t="s">
        <v>145</v>
      </c>
      <c r="D88" s="614" t="s">
        <v>130</v>
      </c>
      <c r="E88" s="614">
        <v>4209900</v>
      </c>
      <c r="F88" s="295"/>
      <c r="G88" s="558">
        <f>G89</f>
        <v>198.6</v>
      </c>
      <c r="H88" s="558">
        <f t="shared" si="14"/>
        <v>0</v>
      </c>
      <c r="I88" s="558">
        <f t="shared" si="14"/>
        <v>198.6</v>
      </c>
      <c r="J88" s="558"/>
      <c r="K88" s="558"/>
      <c r="L88" s="198"/>
    </row>
    <row r="89" spans="1:12" ht="15.75" customHeight="1" x14ac:dyDescent="0.25">
      <c r="A89" s="317" t="s">
        <v>521</v>
      </c>
      <c r="B89" s="614" t="s">
        <v>570</v>
      </c>
      <c r="C89" s="614" t="s">
        <v>145</v>
      </c>
      <c r="D89" s="614" t="s">
        <v>130</v>
      </c>
      <c r="E89" s="614">
        <v>4209900</v>
      </c>
      <c r="F89" s="295">
        <v>610</v>
      </c>
      <c r="G89" s="558">
        <f>G90</f>
        <v>198.6</v>
      </c>
      <c r="H89" s="558">
        <f t="shared" ref="H89:I89" si="15">H90</f>
        <v>0</v>
      </c>
      <c r="I89" s="558">
        <f t="shared" si="15"/>
        <v>198.6</v>
      </c>
      <c r="J89" s="558"/>
      <c r="K89" s="558"/>
      <c r="L89" s="198"/>
    </row>
    <row r="90" spans="1:12" ht="17.25" customHeight="1" x14ac:dyDescent="0.25">
      <c r="A90" s="517" t="s">
        <v>522</v>
      </c>
      <c r="B90" s="614" t="s">
        <v>570</v>
      </c>
      <c r="C90" s="614" t="s">
        <v>145</v>
      </c>
      <c r="D90" s="614" t="s">
        <v>130</v>
      </c>
      <c r="E90" s="614">
        <v>4209900</v>
      </c>
      <c r="F90" s="295">
        <v>612</v>
      </c>
      <c r="G90" s="558">
        <v>198.6</v>
      </c>
      <c r="H90" s="648"/>
      <c r="I90" s="558">
        <f t="shared" si="4"/>
        <v>198.6</v>
      </c>
      <c r="J90" s="558"/>
      <c r="K90" s="558"/>
      <c r="L90" s="198"/>
    </row>
    <row r="91" spans="1:12" s="274" customFormat="1" ht="20.25" customHeight="1" x14ac:dyDescent="0.25">
      <c r="A91" s="518" t="s">
        <v>227</v>
      </c>
      <c r="B91" s="529" t="s">
        <v>570</v>
      </c>
      <c r="C91" s="529" t="s">
        <v>145</v>
      </c>
      <c r="D91" s="529" t="s">
        <v>132</v>
      </c>
      <c r="E91" s="529"/>
      <c r="F91" s="456"/>
      <c r="G91" s="642">
        <f>G92+G97+G102</f>
        <v>6724.2</v>
      </c>
      <c r="H91" s="642">
        <f>H92+H97+H102+H108</f>
        <v>1014</v>
      </c>
      <c r="I91" s="642">
        <f>G91+H91</f>
        <v>7738.2</v>
      </c>
      <c r="J91" s="642"/>
      <c r="K91" s="642"/>
      <c r="L91" s="273"/>
    </row>
    <row r="92" spans="1:12" s="274" customFormat="1" ht="31.5" customHeight="1" x14ac:dyDescent="0.25">
      <c r="A92" s="518" t="s">
        <v>899</v>
      </c>
      <c r="B92" s="529" t="s">
        <v>570</v>
      </c>
      <c r="C92" s="529" t="s">
        <v>145</v>
      </c>
      <c r="D92" s="529" t="s">
        <v>132</v>
      </c>
      <c r="E92" s="529">
        <v>4219900</v>
      </c>
      <c r="F92" s="456"/>
      <c r="G92" s="642">
        <f>G93+G95</f>
        <v>5031.2</v>
      </c>
      <c r="H92" s="642">
        <f t="shared" ref="H92:I92" si="16">H93+H95</f>
        <v>0</v>
      </c>
      <c r="I92" s="642">
        <f t="shared" si="16"/>
        <v>5031.2</v>
      </c>
      <c r="J92" s="642"/>
      <c r="K92" s="642"/>
      <c r="L92" s="273"/>
    </row>
    <row r="93" spans="1:12" ht="15" customHeight="1" x14ac:dyDescent="0.25">
      <c r="A93" s="317" t="s">
        <v>521</v>
      </c>
      <c r="B93" s="614" t="s">
        <v>570</v>
      </c>
      <c r="C93" s="614" t="s">
        <v>145</v>
      </c>
      <c r="D93" s="614" t="s">
        <v>132</v>
      </c>
      <c r="E93" s="614" t="s">
        <v>660</v>
      </c>
      <c r="F93" s="295">
        <v>610</v>
      </c>
      <c r="G93" s="558">
        <f>G94</f>
        <v>2838.5</v>
      </c>
      <c r="H93" s="367">
        <f>H94</f>
        <v>0</v>
      </c>
      <c r="I93" s="558">
        <f t="shared" si="4"/>
        <v>2838.5</v>
      </c>
      <c r="J93" s="558"/>
      <c r="K93" s="558"/>
      <c r="L93" s="198"/>
    </row>
    <row r="94" spans="1:12" ht="15" customHeight="1" x14ac:dyDescent="0.25">
      <c r="A94" s="517" t="s">
        <v>522</v>
      </c>
      <c r="B94" s="614" t="s">
        <v>570</v>
      </c>
      <c r="C94" s="614" t="s">
        <v>145</v>
      </c>
      <c r="D94" s="614" t="s">
        <v>132</v>
      </c>
      <c r="E94" s="614" t="s">
        <v>660</v>
      </c>
      <c r="F94" s="295">
        <v>612</v>
      </c>
      <c r="G94" s="558">
        <v>2838.5</v>
      </c>
      <c r="H94" s="367"/>
      <c r="I94" s="558">
        <f t="shared" si="4"/>
        <v>2838.5</v>
      </c>
      <c r="J94" s="558"/>
      <c r="K94" s="558"/>
      <c r="L94" s="198"/>
    </row>
    <row r="95" spans="1:12" ht="15.75" customHeight="1" x14ac:dyDescent="0.25">
      <c r="A95" s="317" t="s">
        <v>536</v>
      </c>
      <c r="B95" s="614" t="s">
        <v>570</v>
      </c>
      <c r="C95" s="614" t="s">
        <v>145</v>
      </c>
      <c r="D95" s="614" t="s">
        <v>132</v>
      </c>
      <c r="E95" s="614" t="s">
        <v>660</v>
      </c>
      <c r="F95" s="295">
        <v>620</v>
      </c>
      <c r="G95" s="367">
        <f>G96</f>
        <v>2192.6999999999998</v>
      </c>
      <c r="H95" s="367"/>
      <c r="I95" s="558">
        <f>G95+H95</f>
        <v>2192.6999999999998</v>
      </c>
      <c r="J95" s="558"/>
      <c r="K95" s="558"/>
      <c r="L95" s="198"/>
    </row>
    <row r="96" spans="1:12" ht="17.25" customHeight="1" x14ac:dyDescent="0.25">
      <c r="A96" s="517" t="s">
        <v>538</v>
      </c>
      <c r="B96" s="614" t="s">
        <v>570</v>
      </c>
      <c r="C96" s="614" t="s">
        <v>145</v>
      </c>
      <c r="D96" s="614" t="s">
        <v>132</v>
      </c>
      <c r="E96" s="614" t="s">
        <v>660</v>
      </c>
      <c r="F96" s="295">
        <v>622</v>
      </c>
      <c r="G96" s="367">
        <v>2192.6999999999998</v>
      </c>
      <c r="H96" s="367">
        <f>H97</f>
        <v>0</v>
      </c>
      <c r="I96" s="558">
        <f t="shared" ref="I96:I101" si="17">G96+H96</f>
        <v>2192.6999999999998</v>
      </c>
      <c r="J96" s="558"/>
      <c r="K96" s="558"/>
      <c r="L96" s="198"/>
    </row>
    <row r="97" spans="1:12" ht="30" customHeight="1" x14ac:dyDescent="0.25">
      <c r="A97" s="370" t="s">
        <v>900</v>
      </c>
      <c r="B97" s="529" t="s">
        <v>570</v>
      </c>
      <c r="C97" s="529" t="s">
        <v>145</v>
      </c>
      <c r="D97" s="529" t="s">
        <v>132</v>
      </c>
      <c r="E97" s="529" t="s">
        <v>797</v>
      </c>
      <c r="F97" s="456"/>
      <c r="G97" s="458">
        <f>G98+G100</f>
        <v>1029</v>
      </c>
      <c r="H97" s="458">
        <f>H100+H101</f>
        <v>0</v>
      </c>
      <c r="I97" s="642">
        <f t="shared" si="17"/>
        <v>1029</v>
      </c>
      <c r="J97" s="642"/>
      <c r="K97" s="642"/>
      <c r="L97" s="198"/>
    </row>
    <row r="98" spans="1:12" ht="15.75" x14ac:dyDescent="0.25">
      <c r="A98" s="317" t="s">
        <v>521</v>
      </c>
      <c r="B98" s="614" t="s">
        <v>570</v>
      </c>
      <c r="C98" s="614" t="s">
        <v>145</v>
      </c>
      <c r="D98" s="614" t="s">
        <v>132</v>
      </c>
      <c r="E98" s="614" t="s">
        <v>797</v>
      </c>
      <c r="F98" s="295">
        <v>610</v>
      </c>
      <c r="G98" s="367">
        <f>G99</f>
        <v>934</v>
      </c>
      <c r="H98" s="367"/>
      <c r="I98" s="558">
        <f>I99</f>
        <v>934</v>
      </c>
      <c r="J98" s="642"/>
      <c r="K98" s="642"/>
      <c r="L98" s="198"/>
    </row>
    <row r="99" spans="1:12" ht="15.75" x14ac:dyDescent="0.25">
      <c r="A99" s="517" t="s">
        <v>522</v>
      </c>
      <c r="B99" s="614" t="s">
        <v>570</v>
      </c>
      <c r="C99" s="614" t="s">
        <v>145</v>
      </c>
      <c r="D99" s="614" t="s">
        <v>132</v>
      </c>
      <c r="E99" s="614" t="s">
        <v>797</v>
      </c>
      <c r="F99" s="295">
        <v>612</v>
      </c>
      <c r="G99" s="367">
        <v>934</v>
      </c>
      <c r="H99" s="367"/>
      <c r="I99" s="558">
        <v>934</v>
      </c>
      <c r="J99" s="642"/>
      <c r="K99" s="642"/>
      <c r="L99" s="198"/>
    </row>
    <row r="100" spans="1:12" ht="15.75" x14ac:dyDescent="0.25">
      <c r="A100" s="317" t="s">
        <v>536</v>
      </c>
      <c r="B100" s="614" t="s">
        <v>570</v>
      </c>
      <c r="C100" s="614" t="s">
        <v>145</v>
      </c>
      <c r="D100" s="614" t="s">
        <v>132</v>
      </c>
      <c r="E100" s="614" t="s">
        <v>797</v>
      </c>
      <c r="F100" s="295">
        <v>620</v>
      </c>
      <c r="G100" s="367">
        <f>G101</f>
        <v>95</v>
      </c>
      <c r="H100" s="367"/>
      <c r="I100" s="558">
        <f t="shared" si="17"/>
        <v>95</v>
      </c>
      <c r="J100" s="558"/>
      <c r="K100" s="558"/>
      <c r="L100" s="198"/>
    </row>
    <row r="101" spans="1:12" ht="15" customHeight="1" x14ac:dyDescent="0.2">
      <c r="A101" s="629" t="s">
        <v>538</v>
      </c>
      <c r="B101" s="614" t="s">
        <v>570</v>
      </c>
      <c r="C101" s="614" t="s">
        <v>145</v>
      </c>
      <c r="D101" s="614" t="s">
        <v>132</v>
      </c>
      <c r="E101" s="614" t="s">
        <v>797</v>
      </c>
      <c r="F101" s="295">
        <v>622</v>
      </c>
      <c r="G101" s="367">
        <v>95</v>
      </c>
      <c r="H101" s="367"/>
      <c r="I101" s="558">
        <f t="shared" si="17"/>
        <v>95</v>
      </c>
      <c r="J101" s="558"/>
      <c r="K101" s="558"/>
      <c r="L101" s="198"/>
    </row>
    <row r="102" spans="1:12" ht="15" customHeight="1" x14ac:dyDescent="0.2">
      <c r="A102" s="628" t="s">
        <v>901</v>
      </c>
      <c r="B102" s="529" t="s">
        <v>570</v>
      </c>
      <c r="C102" s="529" t="s">
        <v>145</v>
      </c>
      <c r="D102" s="529" t="s">
        <v>132</v>
      </c>
      <c r="E102" s="529" t="s">
        <v>884</v>
      </c>
      <c r="F102" s="456"/>
      <c r="G102" s="458">
        <f>G103+G105</f>
        <v>664</v>
      </c>
      <c r="H102" s="458"/>
      <c r="I102" s="642">
        <f>I103+I105</f>
        <v>664</v>
      </c>
      <c r="J102" s="558"/>
      <c r="K102" s="558"/>
      <c r="L102" s="198"/>
    </row>
    <row r="103" spans="1:12" ht="15" customHeight="1" x14ac:dyDescent="0.2">
      <c r="A103" s="307" t="s">
        <v>521</v>
      </c>
      <c r="B103" s="614" t="s">
        <v>570</v>
      </c>
      <c r="C103" s="614" t="s">
        <v>145</v>
      </c>
      <c r="D103" s="614" t="s">
        <v>132</v>
      </c>
      <c r="E103" s="614" t="s">
        <v>884</v>
      </c>
      <c r="F103" s="295">
        <v>610</v>
      </c>
      <c r="G103" s="367">
        <f>G104</f>
        <v>498</v>
      </c>
      <c r="H103" s="367">
        <f>H104</f>
        <v>0</v>
      </c>
      <c r="I103" s="558">
        <f>I104</f>
        <v>498</v>
      </c>
      <c r="J103" s="558"/>
      <c r="K103" s="558"/>
      <c r="L103" s="198"/>
    </row>
    <row r="104" spans="1:12" ht="15" customHeight="1" x14ac:dyDescent="0.2">
      <c r="A104" s="629" t="s">
        <v>522</v>
      </c>
      <c r="B104" s="614" t="s">
        <v>570</v>
      </c>
      <c r="C104" s="614" t="s">
        <v>145</v>
      </c>
      <c r="D104" s="614" t="s">
        <v>132</v>
      </c>
      <c r="E104" s="614" t="s">
        <v>884</v>
      </c>
      <c r="F104" s="295">
        <v>612</v>
      </c>
      <c r="G104" s="367">
        <v>498</v>
      </c>
      <c r="H104" s="367"/>
      <c r="I104" s="558">
        <v>498</v>
      </c>
      <c r="J104" s="558"/>
      <c r="K104" s="558"/>
      <c r="L104" s="198"/>
    </row>
    <row r="105" spans="1:12" ht="15" customHeight="1" x14ac:dyDescent="0.2">
      <c r="A105" s="307" t="s">
        <v>536</v>
      </c>
      <c r="B105" s="614" t="s">
        <v>570</v>
      </c>
      <c r="C105" s="614" t="s">
        <v>145</v>
      </c>
      <c r="D105" s="614" t="s">
        <v>132</v>
      </c>
      <c r="E105" s="614" t="s">
        <v>884</v>
      </c>
      <c r="F105" s="295">
        <v>620</v>
      </c>
      <c r="G105" s="367">
        <f>G106</f>
        <v>166</v>
      </c>
      <c r="H105" s="367"/>
      <c r="I105" s="558">
        <f>I106</f>
        <v>166</v>
      </c>
      <c r="J105" s="558"/>
      <c r="K105" s="558"/>
      <c r="L105" s="198"/>
    </row>
    <row r="106" spans="1:12" ht="15" customHeight="1" x14ac:dyDescent="0.2">
      <c r="A106" s="629" t="s">
        <v>538</v>
      </c>
      <c r="B106" s="614" t="s">
        <v>570</v>
      </c>
      <c r="C106" s="614" t="s">
        <v>145</v>
      </c>
      <c r="D106" s="614" t="s">
        <v>132</v>
      </c>
      <c r="E106" s="614" t="s">
        <v>884</v>
      </c>
      <c r="F106" s="295">
        <v>622</v>
      </c>
      <c r="G106" s="367">
        <v>166</v>
      </c>
      <c r="H106" s="367"/>
      <c r="I106" s="558">
        <v>166</v>
      </c>
      <c r="J106" s="558"/>
      <c r="K106" s="558"/>
      <c r="L106" s="198"/>
    </row>
    <row r="107" spans="1:12" ht="34.5" customHeight="1" x14ac:dyDescent="0.2">
      <c r="A107" s="637" t="s">
        <v>916</v>
      </c>
      <c r="B107" s="529" t="s">
        <v>570</v>
      </c>
      <c r="C107" s="529" t="s">
        <v>145</v>
      </c>
      <c r="D107" s="529" t="s">
        <v>132</v>
      </c>
      <c r="E107" s="529" t="s">
        <v>917</v>
      </c>
      <c r="F107" s="456"/>
      <c r="G107" s="458">
        <f>G108</f>
        <v>0</v>
      </c>
      <c r="H107" s="458">
        <f>H108</f>
        <v>1014</v>
      </c>
      <c r="I107" s="642">
        <f>G107+H107</f>
        <v>1014</v>
      </c>
      <c r="J107" s="642"/>
      <c r="K107" s="642"/>
      <c r="L107" s="198"/>
    </row>
    <row r="108" spans="1:12" ht="15" customHeight="1" x14ac:dyDescent="0.2">
      <c r="A108" s="307" t="s">
        <v>521</v>
      </c>
      <c r="B108" s="614" t="s">
        <v>570</v>
      </c>
      <c r="C108" s="614" t="s">
        <v>145</v>
      </c>
      <c r="D108" s="614" t="s">
        <v>132</v>
      </c>
      <c r="E108" s="614" t="s">
        <v>917</v>
      </c>
      <c r="F108" s="295">
        <v>610</v>
      </c>
      <c r="G108" s="367">
        <f>G109</f>
        <v>0</v>
      </c>
      <c r="H108" s="367">
        <f>H109</f>
        <v>1014</v>
      </c>
      <c r="I108" s="558">
        <f t="shared" ref="I108:I109" si="18">G108+H108</f>
        <v>1014</v>
      </c>
      <c r="J108" s="558"/>
      <c r="K108" s="558"/>
      <c r="L108" s="198"/>
    </row>
    <row r="109" spans="1:12" ht="15" customHeight="1" x14ac:dyDescent="0.2">
      <c r="A109" s="629" t="s">
        <v>522</v>
      </c>
      <c r="B109" s="614" t="s">
        <v>570</v>
      </c>
      <c r="C109" s="614" t="s">
        <v>145</v>
      </c>
      <c r="D109" s="614" t="s">
        <v>132</v>
      </c>
      <c r="E109" s="614" t="s">
        <v>917</v>
      </c>
      <c r="F109" s="295">
        <v>612</v>
      </c>
      <c r="G109" s="367"/>
      <c r="H109" s="367">
        <v>1014</v>
      </c>
      <c r="I109" s="558">
        <f t="shared" si="18"/>
        <v>1014</v>
      </c>
      <c r="J109" s="558"/>
      <c r="K109" s="558"/>
      <c r="L109" s="198"/>
    </row>
    <row r="110" spans="1:12" s="274" customFormat="1" ht="18" customHeight="1" x14ac:dyDescent="0.25">
      <c r="A110" s="518" t="s">
        <v>239</v>
      </c>
      <c r="B110" s="529" t="s">
        <v>570</v>
      </c>
      <c r="C110" s="529" t="s">
        <v>145</v>
      </c>
      <c r="D110" s="529" t="s">
        <v>145</v>
      </c>
      <c r="E110" s="529"/>
      <c r="F110" s="456"/>
      <c r="G110" s="458">
        <f>G111+G116</f>
        <v>1153.5</v>
      </c>
      <c r="H110" s="458">
        <f t="shared" ref="H110:K110" si="19">H111+H116</f>
        <v>0</v>
      </c>
      <c r="I110" s="458">
        <f t="shared" si="19"/>
        <v>1153.5</v>
      </c>
      <c r="J110" s="458">
        <f t="shared" si="19"/>
        <v>0</v>
      </c>
      <c r="K110" s="458">
        <f t="shared" si="19"/>
        <v>0</v>
      </c>
      <c r="L110" s="273"/>
    </row>
    <row r="111" spans="1:12" ht="13.5" customHeight="1" x14ac:dyDescent="0.25">
      <c r="A111" s="518" t="s">
        <v>898</v>
      </c>
      <c r="B111" s="529" t="s">
        <v>570</v>
      </c>
      <c r="C111" s="529" t="s">
        <v>145</v>
      </c>
      <c r="D111" s="529" t="s">
        <v>145</v>
      </c>
      <c r="E111" s="529" t="s">
        <v>763</v>
      </c>
      <c r="F111" s="456"/>
      <c r="G111" s="458">
        <f>G112+G114</f>
        <v>1010</v>
      </c>
      <c r="H111" s="458">
        <f t="shared" ref="H111:I111" si="20">H112+H114</f>
        <v>0</v>
      </c>
      <c r="I111" s="458">
        <f t="shared" si="20"/>
        <v>1010</v>
      </c>
      <c r="J111" s="642"/>
      <c r="K111" s="642"/>
      <c r="L111" s="273"/>
    </row>
    <row r="112" spans="1:12" ht="15.75" x14ac:dyDescent="0.25">
      <c r="A112" s="317" t="s">
        <v>521</v>
      </c>
      <c r="B112" s="614" t="s">
        <v>570</v>
      </c>
      <c r="C112" s="614" t="s">
        <v>145</v>
      </c>
      <c r="D112" s="614" t="s">
        <v>145</v>
      </c>
      <c r="E112" s="614" t="s">
        <v>763</v>
      </c>
      <c r="F112" s="295">
        <v>610</v>
      </c>
      <c r="G112" s="367">
        <f>G113</f>
        <v>300</v>
      </c>
      <c r="H112" s="367"/>
      <c r="I112" s="367">
        <f>I113</f>
        <v>300</v>
      </c>
      <c r="J112" s="558"/>
      <c r="K112" s="558"/>
      <c r="L112" s="198"/>
    </row>
    <row r="113" spans="1:12" ht="15.75" x14ac:dyDescent="0.25">
      <c r="A113" s="517" t="s">
        <v>522</v>
      </c>
      <c r="B113" s="614" t="s">
        <v>570</v>
      </c>
      <c r="C113" s="614" t="s">
        <v>145</v>
      </c>
      <c r="D113" s="614" t="s">
        <v>145</v>
      </c>
      <c r="E113" s="614" t="s">
        <v>763</v>
      </c>
      <c r="F113" s="295">
        <v>612</v>
      </c>
      <c r="G113" s="367">
        <v>300</v>
      </c>
      <c r="H113" s="367"/>
      <c r="I113" s="558">
        <f t="shared" si="4"/>
        <v>300</v>
      </c>
      <c r="J113" s="558"/>
      <c r="K113" s="558"/>
      <c r="L113" s="198"/>
    </row>
    <row r="114" spans="1:12" ht="15.75" x14ac:dyDescent="0.25">
      <c r="A114" s="317" t="s">
        <v>536</v>
      </c>
      <c r="B114" s="614" t="s">
        <v>570</v>
      </c>
      <c r="C114" s="614" t="s">
        <v>145</v>
      </c>
      <c r="D114" s="614" t="s">
        <v>145</v>
      </c>
      <c r="E114" s="614" t="s">
        <v>763</v>
      </c>
      <c r="F114" s="295">
        <v>620</v>
      </c>
      <c r="G114" s="367">
        <f>G115</f>
        <v>710</v>
      </c>
      <c r="H114" s="367"/>
      <c r="I114" s="558">
        <f>I115</f>
        <v>710</v>
      </c>
      <c r="J114" s="558"/>
      <c r="K114" s="558"/>
      <c r="L114" s="198"/>
    </row>
    <row r="115" spans="1:12" ht="15.75" x14ac:dyDescent="0.25">
      <c r="A115" s="517" t="s">
        <v>538</v>
      </c>
      <c r="B115" s="614" t="s">
        <v>570</v>
      </c>
      <c r="C115" s="614" t="s">
        <v>145</v>
      </c>
      <c r="D115" s="614" t="s">
        <v>145</v>
      </c>
      <c r="E115" s="614" t="s">
        <v>763</v>
      </c>
      <c r="F115" s="295">
        <v>622</v>
      </c>
      <c r="G115" s="367">
        <v>710</v>
      </c>
      <c r="H115" s="367"/>
      <c r="I115" s="558">
        <f t="shared" si="4"/>
        <v>710</v>
      </c>
      <c r="J115" s="558"/>
      <c r="K115" s="558"/>
      <c r="L115" s="198"/>
    </row>
    <row r="116" spans="1:12" ht="16.5" customHeight="1" x14ac:dyDescent="0.25">
      <c r="A116" s="317" t="s">
        <v>536</v>
      </c>
      <c r="B116" s="614" t="s">
        <v>570</v>
      </c>
      <c r="C116" s="614" t="s">
        <v>145</v>
      </c>
      <c r="D116" s="614" t="s">
        <v>145</v>
      </c>
      <c r="E116" s="614" t="s">
        <v>798</v>
      </c>
      <c r="F116" s="295">
        <v>620</v>
      </c>
      <c r="G116" s="558">
        <f>SUM(G117)</f>
        <v>143.5</v>
      </c>
      <c r="H116" s="367">
        <f>H117</f>
        <v>0</v>
      </c>
      <c r="I116" s="558">
        <f t="shared" si="4"/>
        <v>143.5</v>
      </c>
      <c r="J116" s="558"/>
      <c r="K116" s="558"/>
      <c r="L116" s="198"/>
    </row>
    <row r="117" spans="1:12" ht="18" customHeight="1" x14ac:dyDescent="0.25">
      <c r="A117" s="517" t="s">
        <v>538</v>
      </c>
      <c r="B117" s="614" t="s">
        <v>570</v>
      </c>
      <c r="C117" s="614" t="s">
        <v>145</v>
      </c>
      <c r="D117" s="614" t="s">
        <v>145</v>
      </c>
      <c r="E117" s="614" t="s">
        <v>798</v>
      </c>
      <c r="F117" s="295">
        <v>622</v>
      </c>
      <c r="G117" s="558">
        <v>143.5</v>
      </c>
      <c r="H117" s="367"/>
      <c r="I117" s="558">
        <f t="shared" si="4"/>
        <v>143.5</v>
      </c>
      <c r="J117" s="558"/>
      <c r="K117" s="558"/>
      <c r="L117" s="198"/>
    </row>
    <row r="118" spans="1:12" s="274" customFormat="1" ht="13.5" customHeight="1" x14ac:dyDescent="0.25">
      <c r="A118" s="370" t="s">
        <v>320</v>
      </c>
      <c r="B118" s="526">
        <v>80</v>
      </c>
      <c r="C118" s="613">
        <v>7</v>
      </c>
      <c r="D118" s="613">
        <v>9</v>
      </c>
      <c r="E118" s="365" t="s">
        <v>314</v>
      </c>
      <c r="F118" s="456" t="s">
        <v>314</v>
      </c>
      <c r="G118" s="642">
        <f>SUM(G119)</f>
        <v>262.3</v>
      </c>
      <c r="H118" s="458">
        <f>SUM(H119)</f>
        <v>0</v>
      </c>
      <c r="I118" s="458">
        <f>SUM(I119)</f>
        <v>262.3</v>
      </c>
      <c r="J118" s="642">
        <v>0</v>
      </c>
      <c r="K118" s="642">
        <v>0</v>
      </c>
      <c r="L118" s="273"/>
    </row>
    <row r="119" spans="1:12" ht="15.75" hidden="1" customHeight="1" x14ac:dyDescent="0.25">
      <c r="A119" s="317" t="s">
        <v>523</v>
      </c>
      <c r="B119" s="290">
        <v>80</v>
      </c>
      <c r="C119" s="615">
        <v>7</v>
      </c>
      <c r="D119" s="615">
        <v>9</v>
      </c>
      <c r="E119" s="280">
        <v>5220000</v>
      </c>
      <c r="F119" s="295" t="s">
        <v>314</v>
      </c>
      <c r="G119" s="558">
        <f>SUM(G125)</f>
        <v>262.3</v>
      </c>
      <c r="H119" s="367">
        <f>SUM(H120+H125)</f>
        <v>0</v>
      </c>
      <c r="I119" s="367">
        <f>SUM(I120+I125)</f>
        <v>262.3</v>
      </c>
      <c r="J119" s="558">
        <v>0</v>
      </c>
      <c r="K119" s="558">
        <v>0</v>
      </c>
      <c r="L119" s="198"/>
    </row>
    <row r="120" spans="1:12" ht="23.25" hidden="1" customHeight="1" x14ac:dyDescent="0.25">
      <c r="A120" s="317" t="s">
        <v>539</v>
      </c>
      <c r="B120" s="290">
        <v>80</v>
      </c>
      <c r="C120" s="615">
        <v>7</v>
      </c>
      <c r="D120" s="615">
        <v>9</v>
      </c>
      <c r="E120" s="280">
        <v>5222800</v>
      </c>
      <c r="F120" s="295" t="s">
        <v>314</v>
      </c>
      <c r="G120" s="558">
        <v>0</v>
      </c>
      <c r="H120" s="367"/>
      <c r="I120" s="558">
        <f t="shared" si="4"/>
        <v>0</v>
      </c>
      <c r="J120" s="558">
        <v>0</v>
      </c>
      <c r="K120" s="558">
        <v>0</v>
      </c>
      <c r="L120" s="198"/>
    </row>
    <row r="121" spans="1:12" ht="27" hidden="1" customHeight="1" x14ac:dyDescent="0.25">
      <c r="A121" s="317" t="s">
        <v>648</v>
      </c>
      <c r="B121" s="290">
        <v>80</v>
      </c>
      <c r="C121" s="615">
        <v>7</v>
      </c>
      <c r="D121" s="615">
        <v>9</v>
      </c>
      <c r="E121" s="280">
        <v>5222810</v>
      </c>
      <c r="F121" s="295" t="s">
        <v>314</v>
      </c>
      <c r="G121" s="558">
        <v>0</v>
      </c>
      <c r="H121" s="367"/>
      <c r="I121" s="558">
        <f t="shared" si="4"/>
        <v>0</v>
      </c>
      <c r="J121" s="558">
        <v>0</v>
      </c>
      <c r="K121" s="558">
        <v>0</v>
      </c>
      <c r="L121" s="198"/>
    </row>
    <row r="122" spans="1:12" ht="27" hidden="1" customHeight="1" x14ac:dyDescent="0.25">
      <c r="A122" s="317" t="s">
        <v>534</v>
      </c>
      <c r="B122" s="290">
        <v>80</v>
      </c>
      <c r="C122" s="615">
        <v>7</v>
      </c>
      <c r="D122" s="615">
        <v>9</v>
      </c>
      <c r="E122" s="280">
        <v>5222810</v>
      </c>
      <c r="F122" s="295">
        <v>600</v>
      </c>
      <c r="G122" s="558">
        <v>0</v>
      </c>
      <c r="H122" s="367"/>
      <c r="I122" s="558">
        <f t="shared" si="4"/>
        <v>0</v>
      </c>
      <c r="J122" s="558"/>
      <c r="K122" s="558"/>
      <c r="L122" s="198"/>
    </row>
    <row r="123" spans="1:12" ht="13.5" hidden="1" customHeight="1" x14ac:dyDescent="0.25">
      <c r="A123" s="317" t="s">
        <v>521</v>
      </c>
      <c r="B123" s="290">
        <v>80</v>
      </c>
      <c r="C123" s="615">
        <v>7</v>
      </c>
      <c r="D123" s="615">
        <v>9</v>
      </c>
      <c r="E123" s="280">
        <v>5222810</v>
      </c>
      <c r="F123" s="295">
        <v>610</v>
      </c>
      <c r="G123" s="558">
        <v>0</v>
      </c>
      <c r="H123" s="367"/>
      <c r="I123" s="558">
        <f t="shared" si="4"/>
        <v>0</v>
      </c>
      <c r="J123" s="558">
        <v>0</v>
      </c>
      <c r="K123" s="558">
        <v>0</v>
      </c>
      <c r="L123" s="198"/>
    </row>
    <row r="124" spans="1:12" ht="25.5" hidden="1" customHeight="1" x14ac:dyDescent="0.25">
      <c r="A124" s="517" t="s">
        <v>522</v>
      </c>
      <c r="B124" s="290">
        <v>80</v>
      </c>
      <c r="C124" s="615">
        <v>7</v>
      </c>
      <c r="D124" s="615">
        <v>9</v>
      </c>
      <c r="E124" s="280">
        <v>5222810</v>
      </c>
      <c r="F124" s="295">
        <v>612</v>
      </c>
      <c r="G124" s="558">
        <v>0</v>
      </c>
      <c r="H124" s="367"/>
      <c r="I124" s="558">
        <f t="shared" si="4"/>
        <v>0</v>
      </c>
      <c r="J124" s="558">
        <v>0</v>
      </c>
      <c r="K124" s="558">
        <v>0</v>
      </c>
      <c r="L124" s="198"/>
    </row>
    <row r="125" spans="1:12" s="274" customFormat="1" ht="37.5" customHeight="1" x14ac:dyDescent="0.25">
      <c r="A125" s="370" t="s">
        <v>652</v>
      </c>
      <c r="B125" s="526">
        <v>80</v>
      </c>
      <c r="C125" s="613">
        <v>7</v>
      </c>
      <c r="D125" s="613">
        <v>9</v>
      </c>
      <c r="E125" s="365">
        <v>5225600</v>
      </c>
      <c r="F125" s="456"/>
      <c r="G125" s="458">
        <f>SUM(G126)</f>
        <v>262.3</v>
      </c>
      <c r="H125" s="458">
        <f>SUM(H126)</f>
        <v>0</v>
      </c>
      <c r="I125" s="458">
        <f>SUM(I126)</f>
        <v>262.3</v>
      </c>
      <c r="J125" s="642"/>
      <c r="K125" s="642"/>
      <c r="L125" s="273"/>
    </row>
    <row r="126" spans="1:12" s="274" customFormat="1" ht="31.5" customHeight="1" x14ac:dyDescent="0.25">
      <c r="A126" s="370" t="s">
        <v>766</v>
      </c>
      <c r="B126" s="526">
        <v>80</v>
      </c>
      <c r="C126" s="613">
        <v>7</v>
      </c>
      <c r="D126" s="613">
        <v>9</v>
      </c>
      <c r="E126" s="365">
        <v>5225601</v>
      </c>
      <c r="F126" s="456" t="s">
        <v>314</v>
      </c>
      <c r="G126" s="642">
        <f>G127+G129</f>
        <v>262.3</v>
      </c>
      <c r="H126" s="642">
        <f t="shared" ref="H126:I126" si="21">H127+H129</f>
        <v>0</v>
      </c>
      <c r="I126" s="642">
        <f t="shared" si="21"/>
        <v>262.3</v>
      </c>
      <c r="J126" s="642">
        <v>0</v>
      </c>
      <c r="K126" s="642">
        <v>0</v>
      </c>
      <c r="L126" s="273"/>
    </row>
    <row r="127" spans="1:12" ht="15" customHeight="1" x14ac:dyDescent="0.25">
      <c r="A127" s="369" t="s">
        <v>746</v>
      </c>
      <c r="B127" s="290">
        <v>80</v>
      </c>
      <c r="C127" s="615">
        <v>7</v>
      </c>
      <c r="D127" s="615">
        <v>9</v>
      </c>
      <c r="E127" s="280">
        <v>5225601</v>
      </c>
      <c r="F127" s="295">
        <v>120</v>
      </c>
      <c r="G127" s="558">
        <f>G128</f>
        <v>56</v>
      </c>
      <c r="H127" s="558">
        <f t="shared" ref="H127:I127" si="22">H128</f>
        <v>0</v>
      </c>
      <c r="I127" s="558">
        <f t="shared" si="22"/>
        <v>56</v>
      </c>
      <c r="J127" s="558"/>
      <c r="K127" s="558"/>
      <c r="L127" s="198"/>
    </row>
    <row r="128" spans="1:12" ht="15" customHeight="1" x14ac:dyDescent="0.25">
      <c r="A128" s="369" t="s">
        <v>506</v>
      </c>
      <c r="B128" s="290">
        <v>80</v>
      </c>
      <c r="C128" s="615">
        <v>7</v>
      </c>
      <c r="D128" s="615">
        <v>9</v>
      </c>
      <c r="E128" s="280">
        <v>5225601</v>
      </c>
      <c r="F128" s="295">
        <v>122</v>
      </c>
      <c r="G128" s="558">
        <v>56</v>
      </c>
      <c r="H128" s="367"/>
      <c r="I128" s="558">
        <v>56</v>
      </c>
      <c r="J128" s="558"/>
      <c r="K128" s="558"/>
      <c r="L128" s="198"/>
    </row>
    <row r="129" spans="1:12" ht="16.5" customHeight="1" x14ac:dyDescent="0.25">
      <c r="A129" s="317" t="s">
        <v>650</v>
      </c>
      <c r="B129" s="290">
        <v>80</v>
      </c>
      <c r="C129" s="615">
        <v>7</v>
      </c>
      <c r="D129" s="615">
        <v>9</v>
      </c>
      <c r="E129" s="280">
        <v>5225601</v>
      </c>
      <c r="F129" s="295">
        <v>240</v>
      </c>
      <c r="G129" s="558">
        <f t="shared" ref="G129:H129" si="23">SUM(G130)</f>
        <v>206.3</v>
      </c>
      <c r="H129" s="367">
        <f t="shared" si="23"/>
        <v>0</v>
      </c>
      <c r="I129" s="558">
        <f>G129+H129</f>
        <v>206.3</v>
      </c>
      <c r="J129" s="558">
        <v>0</v>
      </c>
      <c r="K129" s="558">
        <v>0</v>
      </c>
      <c r="L129" s="198"/>
    </row>
    <row r="130" spans="1:12" ht="22.5" customHeight="1" x14ac:dyDescent="0.25">
      <c r="A130" s="369" t="s">
        <v>509</v>
      </c>
      <c r="B130" s="290">
        <v>80</v>
      </c>
      <c r="C130" s="615">
        <v>7</v>
      </c>
      <c r="D130" s="615">
        <v>9</v>
      </c>
      <c r="E130" s="280">
        <v>5225601</v>
      </c>
      <c r="F130" s="295">
        <v>244</v>
      </c>
      <c r="G130" s="558">
        <v>206.3</v>
      </c>
      <c r="H130" s="367"/>
      <c r="I130" s="558">
        <f>G130+H130</f>
        <v>206.3</v>
      </c>
      <c r="J130" s="558">
        <v>0</v>
      </c>
      <c r="K130" s="558">
        <v>0</v>
      </c>
      <c r="L130" s="198"/>
    </row>
    <row r="131" spans="1:12" s="274" customFormat="1" ht="33" customHeight="1" x14ac:dyDescent="0.25">
      <c r="A131" s="518" t="s">
        <v>577</v>
      </c>
      <c r="B131" s="526">
        <v>90</v>
      </c>
      <c r="C131" s="613"/>
      <c r="D131" s="613"/>
      <c r="E131" s="365"/>
      <c r="F131" s="456"/>
      <c r="G131" s="642">
        <f>G141+G148+G132</f>
        <v>2573</v>
      </c>
      <c r="H131" s="642">
        <f>H141+H148+H132</f>
        <v>-7.3000000000000007</v>
      </c>
      <c r="I131" s="642">
        <f>I141+I148+I132</f>
        <v>2565.7000000000003</v>
      </c>
      <c r="J131" s="642"/>
      <c r="K131" s="642"/>
      <c r="L131" s="273"/>
    </row>
    <row r="132" spans="1:12" s="274" customFormat="1" ht="18.75" customHeight="1" x14ac:dyDescent="0.25">
      <c r="A132" s="518" t="s">
        <v>316</v>
      </c>
      <c r="B132" s="526">
        <v>90</v>
      </c>
      <c r="C132" s="529" t="s">
        <v>137</v>
      </c>
      <c r="D132" s="613"/>
      <c r="E132" s="365"/>
      <c r="F132" s="456"/>
      <c r="G132" s="642">
        <f>SUM(G133)</f>
        <v>80.099999999999994</v>
      </c>
      <c r="H132" s="642">
        <f t="shared" ref="H132:K132" si="24">SUM(H133)</f>
        <v>-7.3000000000000007</v>
      </c>
      <c r="I132" s="642">
        <f t="shared" si="24"/>
        <v>72.800000000000011</v>
      </c>
      <c r="J132" s="642">
        <f t="shared" si="24"/>
        <v>0</v>
      </c>
      <c r="K132" s="642">
        <f t="shared" si="24"/>
        <v>0</v>
      </c>
      <c r="L132" s="273"/>
    </row>
    <row r="133" spans="1:12" ht="18.75" hidden="1" customHeight="1" x14ac:dyDescent="0.25">
      <c r="A133" s="317" t="s">
        <v>523</v>
      </c>
      <c r="B133" s="290">
        <v>90</v>
      </c>
      <c r="C133" s="614" t="s">
        <v>137</v>
      </c>
      <c r="D133" s="615">
        <v>1</v>
      </c>
      <c r="E133" s="280">
        <v>5220000</v>
      </c>
      <c r="F133" s="295"/>
      <c r="G133" s="558">
        <f>SUM(G134)</f>
        <v>80.099999999999994</v>
      </c>
      <c r="H133" s="558">
        <f t="shared" ref="H133:K133" si="25">SUM(H134)</f>
        <v>-7.3000000000000007</v>
      </c>
      <c r="I133" s="558">
        <f t="shared" si="25"/>
        <v>72.800000000000011</v>
      </c>
      <c r="J133" s="558">
        <f t="shared" si="25"/>
        <v>0</v>
      </c>
      <c r="K133" s="558">
        <f t="shared" si="25"/>
        <v>0</v>
      </c>
      <c r="L133" s="198"/>
    </row>
    <row r="134" spans="1:12" s="274" customFormat="1" ht="30.75" customHeight="1" x14ac:dyDescent="0.25">
      <c r="A134" s="518" t="s">
        <v>679</v>
      </c>
      <c r="B134" s="526">
        <v>90</v>
      </c>
      <c r="C134" s="529" t="s">
        <v>137</v>
      </c>
      <c r="D134" s="613">
        <v>1</v>
      </c>
      <c r="E134" s="365">
        <v>5224500</v>
      </c>
      <c r="F134" s="456"/>
      <c r="G134" s="642">
        <f>G135+G137</f>
        <v>80.099999999999994</v>
      </c>
      <c r="H134" s="642">
        <f>H135+H137</f>
        <v>-7.3000000000000007</v>
      </c>
      <c r="I134" s="642">
        <f>I135+I137</f>
        <v>72.800000000000011</v>
      </c>
      <c r="J134" s="642">
        <f t="shared" ref="J134:K134" si="26">J135+J137</f>
        <v>0</v>
      </c>
      <c r="K134" s="642">
        <f t="shared" si="26"/>
        <v>0</v>
      </c>
      <c r="L134" s="273"/>
    </row>
    <row r="135" spans="1:12" ht="18.75" customHeight="1" x14ac:dyDescent="0.25">
      <c r="A135" s="317" t="s">
        <v>521</v>
      </c>
      <c r="B135" s="290">
        <v>90</v>
      </c>
      <c r="C135" s="614" t="s">
        <v>137</v>
      </c>
      <c r="D135" s="615">
        <v>1</v>
      </c>
      <c r="E135" s="280">
        <v>5224500</v>
      </c>
      <c r="F135" s="295">
        <v>610</v>
      </c>
      <c r="G135" s="558">
        <f>G136</f>
        <v>40.1</v>
      </c>
      <c r="H135" s="558">
        <f t="shared" ref="H135:K135" si="27">H136</f>
        <v>-0.4</v>
      </c>
      <c r="I135" s="558">
        <f t="shared" si="27"/>
        <v>39.700000000000003</v>
      </c>
      <c r="J135" s="558">
        <f t="shared" si="27"/>
        <v>0</v>
      </c>
      <c r="K135" s="558">
        <f t="shared" si="27"/>
        <v>0</v>
      </c>
      <c r="L135" s="198"/>
    </row>
    <row r="136" spans="1:12" ht="18.75" customHeight="1" x14ac:dyDescent="0.25">
      <c r="A136" s="517" t="s">
        <v>522</v>
      </c>
      <c r="B136" s="290">
        <v>90</v>
      </c>
      <c r="C136" s="614" t="s">
        <v>137</v>
      </c>
      <c r="D136" s="615">
        <v>1</v>
      </c>
      <c r="E136" s="280">
        <v>5224500</v>
      </c>
      <c r="F136" s="295">
        <v>612</v>
      </c>
      <c r="G136" s="558">
        <v>40.1</v>
      </c>
      <c r="H136" s="367">
        <v>-0.4</v>
      </c>
      <c r="I136" s="558">
        <f t="shared" ref="I136:I138" si="28">SUM(G136:H136)</f>
        <v>39.700000000000003</v>
      </c>
      <c r="J136" s="558"/>
      <c r="K136" s="558"/>
      <c r="L136" s="198"/>
    </row>
    <row r="137" spans="1:12" ht="18.75" customHeight="1" x14ac:dyDescent="0.25">
      <c r="A137" s="317" t="s">
        <v>536</v>
      </c>
      <c r="B137" s="290">
        <v>90</v>
      </c>
      <c r="C137" s="614" t="s">
        <v>137</v>
      </c>
      <c r="D137" s="615">
        <v>1</v>
      </c>
      <c r="E137" s="280">
        <v>5224500</v>
      </c>
      <c r="F137" s="295">
        <v>620</v>
      </c>
      <c r="G137" s="558">
        <f>G138</f>
        <v>40</v>
      </c>
      <c r="H137" s="558">
        <f>H138</f>
        <v>-6.9</v>
      </c>
      <c r="I137" s="558">
        <f t="shared" si="28"/>
        <v>33.1</v>
      </c>
      <c r="J137" s="558"/>
      <c r="K137" s="558"/>
      <c r="L137" s="198"/>
    </row>
    <row r="138" spans="1:12" ht="18.75" customHeight="1" x14ac:dyDescent="0.25">
      <c r="A138" s="517" t="s">
        <v>538</v>
      </c>
      <c r="B138" s="290">
        <v>90</v>
      </c>
      <c r="C138" s="614" t="s">
        <v>137</v>
      </c>
      <c r="D138" s="615">
        <v>1</v>
      </c>
      <c r="E138" s="280">
        <v>5224500</v>
      </c>
      <c r="F138" s="295">
        <v>622</v>
      </c>
      <c r="G138" s="558">
        <v>40</v>
      </c>
      <c r="H138" s="367">
        <v>-6.9</v>
      </c>
      <c r="I138" s="558">
        <f t="shared" si="28"/>
        <v>33.1</v>
      </c>
      <c r="J138" s="558"/>
      <c r="K138" s="558"/>
      <c r="L138" s="198"/>
    </row>
    <row r="139" spans="1:12" ht="18.75" hidden="1" customHeight="1" x14ac:dyDescent="0.25">
      <c r="A139" s="517"/>
      <c r="B139" s="290">
        <v>90</v>
      </c>
      <c r="C139" s="615"/>
      <c r="D139" s="615"/>
      <c r="E139" s="280"/>
      <c r="F139" s="295"/>
      <c r="G139" s="558"/>
      <c r="H139" s="367"/>
      <c r="I139" s="558"/>
      <c r="J139" s="558"/>
      <c r="K139" s="558"/>
      <c r="L139" s="198"/>
    </row>
    <row r="140" spans="1:12" ht="18.75" hidden="1" customHeight="1" x14ac:dyDescent="0.25">
      <c r="A140" s="517"/>
      <c r="B140" s="290">
        <v>90</v>
      </c>
      <c r="C140" s="615"/>
      <c r="D140" s="615"/>
      <c r="E140" s="280"/>
      <c r="F140" s="295"/>
      <c r="G140" s="558"/>
      <c r="H140" s="367"/>
      <c r="I140" s="558"/>
      <c r="J140" s="558"/>
      <c r="K140" s="558"/>
      <c r="L140" s="198"/>
    </row>
    <row r="141" spans="1:12" s="274" customFormat="1" ht="15.75" x14ac:dyDescent="0.25">
      <c r="A141" s="370" t="s">
        <v>319</v>
      </c>
      <c r="B141" s="526">
        <v>90</v>
      </c>
      <c r="C141" s="613">
        <v>7</v>
      </c>
      <c r="D141" s="613"/>
      <c r="E141" s="365"/>
      <c r="F141" s="632"/>
      <c r="G141" s="649">
        <f>SUM(G142)</f>
        <v>1452.9</v>
      </c>
      <c r="H141" s="649">
        <f>H142</f>
        <v>0</v>
      </c>
      <c r="I141" s="642">
        <f t="shared" si="4"/>
        <v>1452.9</v>
      </c>
      <c r="J141" s="650"/>
      <c r="K141" s="650"/>
    </row>
    <row r="142" spans="1:12" s="274" customFormat="1" ht="15.75" customHeight="1" x14ac:dyDescent="0.25">
      <c r="A142" s="518" t="s">
        <v>574</v>
      </c>
      <c r="B142" s="526">
        <v>90</v>
      </c>
      <c r="C142" s="613">
        <v>7</v>
      </c>
      <c r="D142" s="613">
        <v>2</v>
      </c>
      <c r="E142" s="365"/>
      <c r="F142" s="632"/>
      <c r="G142" s="649">
        <f>SUM(G143)</f>
        <v>1452.9</v>
      </c>
      <c r="H142" s="649">
        <f>H143</f>
        <v>0</v>
      </c>
      <c r="I142" s="642">
        <f t="shared" si="4"/>
        <v>1452.9</v>
      </c>
      <c r="J142" s="650"/>
      <c r="K142" s="650"/>
    </row>
    <row r="143" spans="1:12" s="274" customFormat="1" ht="15.75" x14ac:dyDescent="0.25">
      <c r="A143" s="518" t="s">
        <v>531</v>
      </c>
      <c r="B143" s="526">
        <v>90</v>
      </c>
      <c r="C143" s="613">
        <v>7</v>
      </c>
      <c r="D143" s="613">
        <v>2</v>
      </c>
      <c r="E143" s="365">
        <v>4239900</v>
      </c>
      <c r="F143" s="632"/>
      <c r="G143" s="649">
        <f>G144+G146</f>
        <v>1452.9</v>
      </c>
      <c r="H143" s="649">
        <f>H144</f>
        <v>0</v>
      </c>
      <c r="I143" s="642">
        <f t="shared" si="4"/>
        <v>1452.9</v>
      </c>
      <c r="J143" s="650"/>
      <c r="K143" s="650"/>
    </row>
    <row r="144" spans="1:12" ht="15.75" x14ac:dyDescent="0.25">
      <c r="A144" s="317" t="s">
        <v>521</v>
      </c>
      <c r="B144" s="290">
        <v>90</v>
      </c>
      <c r="C144" s="615">
        <v>7</v>
      </c>
      <c r="D144" s="615">
        <v>2</v>
      </c>
      <c r="E144" s="280">
        <v>4239900</v>
      </c>
      <c r="F144" s="295">
        <v>610</v>
      </c>
      <c r="G144" s="651">
        <f>G145</f>
        <v>286.5</v>
      </c>
      <c r="H144" s="651">
        <f t="shared" ref="H144:I144" si="29">H145</f>
        <v>0</v>
      </c>
      <c r="I144" s="651">
        <f t="shared" si="29"/>
        <v>286.5</v>
      </c>
      <c r="J144" s="651">
        <f t="shared" ref="J144:K144" si="30">SUM(J145:J147)</f>
        <v>0</v>
      </c>
      <c r="K144" s="651">
        <f t="shared" si="30"/>
        <v>0</v>
      </c>
    </row>
    <row r="145" spans="1:11" ht="17.25" customHeight="1" x14ac:dyDescent="0.25">
      <c r="A145" s="517" t="s">
        <v>522</v>
      </c>
      <c r="B145" s="290">
        <v>90</v>
      </c>
      <c r="C145" s="615">
        <v>7</v>
      </c>
      <c r="D145" s="615">
        <v>2</v>
      </c>
      <c r="E145" s="280">
        <v>4239900</v>
      </c>
      <c r="F145" s="295">
        <v>612</v>
      </c>
      <c r="G145" s="651">
        <v>286.5</v>
      </c>
      <c r="H145" s="651"/>
      <c r="I145" s="558">
        <f t="shared" si="4"/>
        <v>286.5</v>
      </c>
      <c r="J145" s="652"/>
      <c r="K145" s="652"/>
    </row>
    <row r="146" spans="1:11" ht="17.25" customHeight="1" x14ac:dyDescent="0.25">
      <c r="A146" s="317" t="s">
        <v>536</v>
      </c>
      <c r="B146" s="290">
        <v>90</v>
      </c>
      <c r="C146" s="615">
        <v>7</v>
      </c>
      <c r="D146" s="615">
        <v>2</v>
      </c>
      <c r="E146" s="280">
        <v>4239900</v>
      </c>
      <c r="F146" s="295">
        <v>620</v>
      </c>
      <c r="G146" s="651">
        <f>G147</f>
        <v>1166.4000000000001</v>
      </c>
      <c r="H146" s="651">
        <f t="shared" ref="H146:I146" si="31">H147</f>
        <v>0</v>
      </c>
      <c r="I146" s="651">
        <f t="shared" si="31"/>
        <v>1166.4000000000001</v>
      </c>
      <c r="J146" s="652"/>
      <c r="K146" s="652"/>
    </row>
    <row r="147" spans="1:11" ht="17.25" customHeight="1" x14ac:dyDescent="0.25">
      <c r="A147" s="517" t="s">
        <v>538</v>
      </c>
      <c r="B147" s="290">
        <v>90</v>
      </c>
      <c r="C147" s="615">
        <v>7</v>
      </c>
      <c r="D147" s="615">
        <v>2</v>
      </c>
      <c r="E147" s="280">
        <v>4239900</v>
      </c>
      <c r="F147" s="295">
        <v>622</v>
      </c>
      <c r="G147" s="651">
        <v>1166.4000000000001</v>
      </c>
      <c r="H147" s="651"/>
      <c r="I147" s="558">
        <f t="shared" si="4"/>
        <v>1166.4000000000001</v>
      </c>
      <c r="J147" s="652"/>
      <c r="K147" s="652"/>
    </row>
    <row r="148" spans="1:11" s="274" customFormat="1" ht="15.75" x14ac:dyDescent="0.25">
      <c r="A148" s="518" t="s">
        <v>326</v>
      </c>
      <c r="B148" s="529" t="s">
        <v>578</v>
      </c>
      <c r="C148" s="529">
        <v>11</v>
      </c>
      <c r="D148" s="634"/>
      <c r="E148" s="529"/>
      <c r="F148" s="632"/>
      <c r="G148" s="649">
        <f t="shared" ref="G148:H149" si="32">G149</f>
        <v>1040</v>
      </c>
      <c r="H148" s="649">
        <f t="shared" si="32"/>
        <v>0</v>
      </c>
      <c r="I148" s="642">
        <f t="shared" si="4"/>
        <v>1040</v>
      </c>
      <c r="J148" s="650"/>
      <c r="K148" s="650"/>
    </row>
    <row r="149" spans="1:11" s="274" customFormat="1" ht="15.75" x14ac:dyDescent="0.25">
      <c r="A149" s="518" t="s">
        <v>275</v>
      </c>
      <c r="B149" s="529" t="s">
        <v>578</v>
      </c>
      <c r="C149" s="529">
        <v>11</v>
      </c>
      <c r="D149" s="529" t="s">
        <v>130</v>
      </c>
      <c r="E149" s="529"/>
      <c r="F149" s="632"/>
      <c r="G149" s="649">
        <f t="shared" si="32"/>
        <v>1040</v>
      </c>
      <c r="H149" s="649">
        <f t="shared" si="32"/>
        <v>0</v>
      </c>
      <c r="I149" s="642">
        <f>G149+H149</f>
        <v>1040</v>
      </c>
      <c r="J149" s="650"/>
      <c r="K149" s="650"/>
    </row>
    <row r="150" spans="1:11" ht="14.25" customHeight="1" x14ac:dyDescent="0.25">
      <c r="A150" s="538" t="s">
        <v>579</v>
      </c>
      <c r="B150" s="614" t="s">
        <v>578</v>
      </c>
      <c r="C150" s="614">
        <v>11</v>
      </c>
      <c r="D150" s="614" t="s">
        <v>130</v>
      </c>
      <c r="E150" s="614">
        <v>4820000</v>
      </c>
      <c r="F150" s="633"/>
      <c r="G150" s="651">
        <f>G152</f>
        <v>1040</v>
      </c>
      <c r="H150" s="651">
        <f>H152</f>
        <v>0</v>
      </c>
      <c r="I150" s="558">
        <f t="shared" ref="I150:I152" si="33">G150+H150</f>
        <v>1040</v>
      </c>
      <c r="J150" s="652"/>
      <c r="K150" s="652"/>
    </row>
    <row r="151" spans="1:11" ht="14.25" customHeight="1" x14ac:dyDescent="0.25">
      <c r="A151" s="317" t="s">
        <v>521</v>
      </c>
      <c r="B151" s="614" t="s">
        <v>578</v>
      </c>
      <c r="C151" s="614">
        <v>11</v>
      </c>
      <c r="D151" s="614" t="s">
        <v>130</v>
      </c>
      <c r="E151" s="614">
        <v>4829900</v>
      </c>
      <c r="F151" s="614" t="s">
        <v>897</v>
      </c>
      <c r="G151" s="651">
        <f>G152</f>
        <v>1040</v>
      </c>
      <c r="H151" s="651"/>
      <c r="I151" s="558">
        <f t="shared" si="33"/>
        <v>1040</v>
      </c>
      <c r="J151" s="652"/>
      <c r="K151" s="652"/>
    </row>
    <row r="152" spans="1:11" ht="15" customHeight="1" x14ac:dyDescent="0.25">
      <c r="A152" s="517" t="s">
        <v>522</v>
      </c>
      <c r="B152" s="614" t="s">
        <v>578</v>
      </c>
      <c r="C152" s="614">
        <v>11</v>
      </c>
      <c r="D152" s="614" t="s">
        <v>130</v>
      </c>
      <c r="E152" s="614">
        <v>4829900</v>
      </c>
      <c r="F152" s="614">
        <v>612</v>
      </c>
      <c r="G152" s="651">
        <v>1040</v>
      </c>
      <c r="H152" s="651"/>
      <c r="I152" s="558">
        <f t="shared" si="33"/>
        <v>1040</v>
      </c>
      <c r="J152" s="652"/>
      <c r="K152" s="652"/>
    </row>
    <row r="153" spans="1:11" ht="15.75" x14ac:dyDescent="0.25">
      <c r="G153" s="540"/>
      <c r="H153" s="540"/>
      <c r="I153" s="541"/>
      <c r="J153" s="203"/>
      <c r="K153" s="203"/>
    </row>
  </sheetData>
  <mergeCells count="12">
    <mergeCell ref="I1:K1"/>
    <mergeCell ref="I2:K2"/>
    <mergeCell ref="J8:J9"/>
    <mergeCell ref="K8:K9"/>
    <mergeCell ref="G8:I8"/>
    <mergeCell ref="A6:K6"/>
    <mergeCell ref="A8:A9"/>
    <mergeCell ref="B8:B9"/>
    <mergeCell ref="C8:C9"/>
    <mergeCell ref="D8:D9"/>
    <mergeCell ref="E8:E9"/>
    <mergeCell ref="F8:F9"/>
  </mergeCells>
  <pageMargins left="0.70866141732283472" right="0.19685039370078741" top="0.74803149606299213" bottom="0.59055118110236227" header="0.27559055118110237" footer="0.19685039370078741"/>
  <pageSetup paperSize="9" scale="5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zoomScaleNormal="100" workbookViewId="0">
      <selection activeCell="N11" sqref="N11"/>
    </sheetView>
  </sheetViews>
  <sheetFormatPr defaultRowHeight="18.75" x14ac:dyDescent="0.3"/>
  <cols>
    <col min="1" max="1" width="11.85546875" style="451" customWidth="1"/>
    <col min="2" max="2" width="90.7109375" style="434" customWidth="1"/>
    <col min="3" max="3" width="0" style="433" hidden="1" customWidth="1"/>
    <col min="4" max="4" width="12.42578125" style="433" hidden="1" customWidth="1"/>
    <col min="5" max="5" width="0" style="433" hidden="1" customWidth="1"/>
    <col min="6" max="6" width="13.140625" style="433" hidden="1" customWidth="1"/>
    <col min="7" max="7" width="13.140625" style="433" customWidth="1"/>
    <col min="8" max="9" width="19.28515625" style="435" customWidth="1"/>
    <col min="10" max="10" width="29.42578125" style="433" customWidth="1"/>
    <col min="11" max="13" width="9.140625" style="433"/>
    <col min="14" max="14" width="14.140625" style="433" customWidth="1"/>
    <col min="15" max="16384" width="9.140625" style="433"/>
  </cols>
  <sheetData>
    <row r="2" spans="1:15" x14ac:dyDescent="0.3">
      <c r="B2" s="689" t="s">
        <v>811</v>
      </c>
      <c r="C2" s="690"/>
      <c r="D2" s="690"/>
      <c r="E2" s="690"/>
      <c r="F2" s="690"/>
      <c r="G2" s="690"/>
      <c r="H2" s="690"/>
      <c r="I2" s="690"/>
      <c r="J2" s="690"/>
    </row>
    <row r="4" spans="1:15" x14ac:dyDescent="0.3">
      <c r="H4" s="469"/>
      <c r="I4" s="469"/>
    </row>
    <row r="5" spans="1:15" s="445" customFormat="1" ht="61.5" customHeight="1" x14ac:dyDescent="0.3">
      <c r="A5" s="487" t="s">
        <v>741</v>
      </c>
      <c r="B5" s="488" t="s">
        <v>309</v>
      </c>
      <c r="C5" s="489"/>
      <c r="D5" s="489"/>
      <c r="E5" s="489"/>
      <c r="F5" s="489"/>
      <c r="G5" s="470" t="s">
        <v>740</v>
      </c>
      <c r="H5" s="490" t="s">
        <v>728</v>
      </c>
      <c r="I5" s="491" t="s">
        <v>705</v>
      </c>
      <c r="J5" s="492" t="s">
        <v>810</v>
      </c>
      <c r="K5" s="485"/>
      <c r="L5" s="485"/>
      <c r="M5" s="485"/>
      <c r="N5" s="485"/>
      <c r="O5" s="485"/>
    </row>
    <row r="6" spans="1:15" s="445" customFormat="1" ht="36.75" customHeight="1" x14ac:dyDescent="0.3">
      <c r="A6" s="472" t="s">
        <v>471</v>
      </c>
      <c r="B6" s="446" t="s">
        <v>319</v>
      </c>
      <c r="C6" s="447"/>
      <c r="D6" s="447"/>
      <c r="E6" s="447"/>
      <c r="F6" s="447"/>
      <c r="G6" s="496">
        <f>SUM(H6:I6)</f>
        <v>4039.7</v>
      </c>
      <c r="H6" s="497">
        <f>SUM(H7+H9+H19)</f>
        <v>3246.2</v>
      </c>
      <c r="I6" s="471">
        <f>SUM(I7+I9+I19)</f>
        <v>793.5</v>
      </c>
      <c r="J6" s="686" t="s">
        <v>786</v>
      </c>
    </row>
    <row r="7" spans="1:15" s="445" customFormat="1" ht="27.75" customHeight="1" x14ac:dyDescent="0.3">
      <c r="A7" s="472" t="s">
        <v>465</v>
      </c>
      <c r="B7" s="321" t="s">
        <v>225</v>
      </c>
      <c r="C7" s="448"/>
      <c r="D7" s="448"/>
      <c r="E7" s="448"/>
      <c r="F7" s="448"/>
      <c r="G7" s="495">
        <f t="shared" ref="G7:G37" si="0">SUM(H7:I7)</f>
        <v>100</v>
      </c>
      <c r="H7" s="471">
        <f>SUM(H8:H8)</f>
        <v>100</v>
      </c>
      <c r="I7" s="471"/>
      <c r="J7" s="686"/>
    </row>
    <row r="8" spans="1:15" s="445" customFormat="1" ht="46.5" customHeight="1" x14ac:dyDescent="0.3">
      <c r="A8" s="493"/>
      <c r="B8" s="473" t="s">
        <v>785</v>
      </c>
      <c r="C8" s="474">
        <v>100000</v>
      </c>
      <c r="D8" s="475" t="s">
        <v>465</v>
      </c>
      <c r="E8" s="476"/>
      <c r="F8" s="476"/>
      <c r="G8" s="495">
        <f t="shared" si="0"/>
        <v>100</v>
      </c>
      <c r="H8" s="477">
        <v>100</v>
      </c>
      <c r="I8" s="477"/>
      <c r="J8" s="686"/>
    </row>
    <row r="9" spans="1:15" s="445" customFormat="1" ht="33" customHeight="1" x14ac:dyDescent="0.3">
      <c r="A9" s="472" t="s">
        <v>466</v>
      </c>
      <c r="B9" s="321" t="s">
        <v>227</v>
      </c>
      <c r="C9" s="448"/>
      <c r="D9" s="448"/>
      <c r="E9" s="448"/>
      <c r="F9" s="448"/>
      <c r="G9" s="495">
        <f t="shared" si="0"/>
        <v>3496.2</v>
      </c>
      <c r="H9" s="471">
        <f>SUM(H10:H17)</f>
        <v>2846.2</v>
      </c>
      <c r="I9" s="471">
        <f>SUM(I10:I18)</f>
        <v>650</v>
      </c>
      <c r="J9" s="686"/>
    </row>
    <row r="10" spans="1:15" s="445" customFormat="1" ht="57" customHeight="1" x14ac:dyDescent="0.3">
      <c r="A10" s="691"/>
      <c r="B10" s="473" t="s">
        <v>784</v>
      </c>
      <c r="C10" s="474">
        <v>100000</v>
      </c>
      <c r="D10" s="475" t="s">
        <v>466</v>
      </c>
      <c r="E10" s="476"/>
      <c r="F10" s="476"/>
      <c r="G10" s="495">
        <f t="shared" si="0"/>
        <v>100</v>
      </c>
      <c r="H10" s="477">
        <v>100</v>
      </c>
      <c r="I10" s="477"/>
      <c r="J10" s="686"/>
    </row>
    <row r="11" spans="1:15" s="445" customFormat="1" ht="49.5" customHeight="1" x14ac:dyDescent="0.3">
      <c r="A11" s="691"/>
      <c r="B11" s="473" t="s">
        <v>802</v>
      </c>
      <c r="C11" s="474">
        <v>200000</v>
      </c>
      <c r="D11" s="475" t="s">
        <v>466</v>
      </c>
      <c r="E11" s="476"/>
      <c r="F11" s="476"/>
      <c r="G11" s="495">
        <f t="shared" si="0"/>
        <v>200</v>
      </c>
      <c r="H11" s="477">
        <v>200</v>
      </c>
      <c r="I11" s="477"/>
      <c r="J11" s="686"/>
    </row>
    <row r="12" spans="1:15" s="445" customFormat="1" ht="48" customHeight="1" x14ac:dyDescent="0.3">
      <c r="A12" s="691"/>
      <c r="B12" s="473" t="s">
        <v>783</v>
      </c>
      <c r="C12" s="474">
        <v>200000</v>
      </c>
      <c r="D12" s="475" t="s">
        <v>466</v>
      </c>
      <c r="E12" s="476"/>
      <c r="F12" s="476"/>
      <c r="G12" s="495">
        <f t="shared" si="0"/>
        <v>200</v>
      </c>
      <c r="H12" s="477">
        <v>200</v>
      </c>
      <c r="I12" s="477"/>
      <c r="J12" s="686"/>
    </row>
    <row r="13" spans="1:15" s="445" customFormat="1" ht="42.75" customHeight="1" x14ac:dyDescent="0.3">
      <c r="A13" s="691"/>
      <c r="B13" s="473" t="s">
        <v>782</v>
      </c>
      <c r="C13" s="474">
        <v>300000</v>
      </c>
      <c r="D13" s="475" t="s">
        <v>466</v>
      </c>
      <c r="E13" s="476"/>
      <c r="F13" s="476"/>
      <c r="G13" s="495">
        <f t="shared" si="0"/>
        <v>300</v>
      </c>
      <c r="H13" s="477">
        <v>300</v>
      </c>
      <c r="I13" s="477"/>
      <c r="J13" s="686"/>
    </row>
    <row r="14" spans="1:15" s="445" customFormat="1" ht="52.5" customHeight="1" x14ac:dyDescent="0.3">
      <c r="A14" s="691"/>
      <c r="B14" s="473" t="s">
        <v>803</v>
      </c>
      <c r="C14" s="474">
        <v>966400</v>
      </c>
      <c r="D14" s="475" t="s">
        <v>466</v>
      </c>
      <c r="E14" s="476"/>
      <c r="F14" s="476"/>
      <c r="G14" s="495">
        <f t="shared" si="0"/>
        <v>966.4</v>
      </c>
      <c r="H14" s="477">
        <v>966.4</v>
      </c>
      <c r="I14" s="477"/>
      <c r="J14" s="686"/>
    </row>
    <row r="15" spans="1:15" s="445" customFormat="1" ht="50.25" customHeight="1" x14ac:dyDescent="0.3">
      <c r="A15" s="691"/>
      <c r="B15" s="473" t="s">
        <v>781</v>
      </c>
      <c r="C15" s="474">
        <v>79800</v>
      </c>
      <c r="D15" s="475" t="s">
        <v>466</v>
      </c>
      <c r="E15" s="476"/>
      <c r="F15" s="476"/>
      <c r="G15" s="495">
        <f t="shared" si="0"/>
        <v>79.8</v>
      </c>
      <c r="H15" s="477">
        <v>79.8</v>
      </c>
      <c r="I15" s="477"/>
      <c r="J15" s="686"/>
    </row>
    <row r="16" spans="1:15" s="445" customFormat="1" ht="44.25" customHeight="1" x14ac:dyDescent="0.3">
      <c r="A16" s="691"/>
      <c r="B16" s="473" t="s">
        <v>780</v>
      </c>
      <c r="C16" s="474">
        <v>500000</v>
      </c>
      <c r="D16" s="475" t="s">
        <v>466</v>
      </c>
      <c r="E16" s="476"/>
      <c r="F16" s="476"/>
      <c r="G16" s="495">
        <f t="shared" si="0"/>
        <v>500</v>
      </c>
      <c r="H16" s="477">
        <v>500</v>
      </c>
      <c r="I16" s="477"/>
      <c r="J16" s="686"/>
    </row>
    <row r="17" spans="1:10" s="445" customFormat="1" ht="61.5" customHeight="1" x14ac:dyDescent="0.3">
      <c r="A17" s="691"/>
      <c r="B17" s="473" t="s">
        <v>779</v>
      </c>
      <c r="C17" s="474">
        <v>500000</v>
      </c>
      <c r="D17" s="475" t="s">
        <v>466</v>
      </c>
      <c r="E17" s="476"/>
      <c r="F17" s="476"/>
      <c r="G17" s="495">
        <f t="shared" si="0"/>
        <v>500</v>
      </c>
      <c r="H17" s="477">
        <v>500</v>
      </c>
      <c r="I17" s="477"/>
      <c r="J17" s="686"/>
    </row>
    <row r="18" spans="1:10" s="445" customFormat="1" ht="94.5" customHeight="1" x14ac:dyDescent="0.3">
      <c r="A18" s="494"/>
      <c r="B18" s="320" t="s">
        <v>796</v>
      </c>
      <c r="C18" s="474"/>
      <c r="D18" s="475"/>
      <c r="E18" s="476"/>
      <c r="F18" s="476"/>
      <c r="G18" s="495">
        <f t="shared" si="0"/>
        <v>650</v>
      </c>
      <c r="H18" s="477"/>
      <c r="I18" s="477">
        <v>650</v>
      </c>
      <c r="J18" s="484" t="s">
        <v>800</v>
      </c>
    </row>
    <row r="19" spans="1:10" s="445" customFormat="1" ht="36.75" customHeight="1" x14ac:dyDescent="0.3">
      <c r="A19" s="472" t="s">
        <v>467</v>
      </c>
      <c r="B19" s="321" t="s">
        <v>239</v>
      </c>
      <c r="C19" s="448"/>
      <c r="D19" s="448"/>
      <c r="E19" s="448"/>
      <c r="F19" s="448"/>
      <c r="G19" s="495">
        <f t="shared" si="0"/>
        <v>443.5</v>
      </c>
      <c r="H19" s="471">
        <f>SUM(H21:H21)</f>
        <v>300</v>
      </c>
      <c r="I19" s="471">
        <f>I20</f>
        <v>143.5</v>
      </c>
      <c r="J19" s="484"/>
    </row>
    <row r="20" spans="1:10" s="445" customFormat="1" ht="107.25" customHeight="1" x14ac:dyDescent="0.3">
      <c r="A20" s="493"/>
      <c r="B20" s="383" t="s">
        <v>799</v>
      </c>
      <c r="C20" s="468"/>
      <c r="D20" s="468"/>
      <c r="E20" s="468"/>
      <c r="F20" s="468"/>
      <c r="G20" s="495">
        <f t="shared" si="0"/>
        <v>143.5</v>
      </c>
      <c r="H20" s="486"/>
      <c r="I20" s="486">
        <v>143.5</v>
      </c>
      <c r="J20" s="484" t="s">
        <v>801</v>
      </c>
    </row>
    <row r="21" spans="1:10" s="445" customFormat="1" ht="68.25" customHeight="1" x14ac:dyDescent="0.3">
      <c r="A21" s="493"/>
      <c r="B21" s="473" t="s">
        <v>778</v>
      </c>
      <c r="C21" s="474">
        <v>300000</v>
      </c>
      <c r="D21" s="475" t="s">
        <v>467</v>
      </c>
      <c r="E21" s="476"/>
      <c r="F21" s="476"/>
      <c r="G21" s="495">
        <f t="shared" si="0"/>
        <v>300</v>
      </c>
      <c r="H21" s="477">
        <v>300</v>
      </c>
      <c r="I21" s="477"/>
      <c r="J21" s="686" t="s">
        <v>800</v>
      </c>
    </row>
    <row r="22" spans="1:10" s="445" customFormat="1" ht="31.5" customHeight="1" x14ac:dyDescent="0.3">
      <c r="A22" s="472" t="s">
        <v>736</v>
      </c>
      <c r="B22" s="321" t="s">
        <v>321</v>
      </c>
      <c r="C22" s="448"/>
      <c r="D22" s="448"/>
      <c r="E22" s="448"/>
      <c r="F22" s="448"/>
      <c r="G22" s="495">
        <f t="shared" si="0"/>
        <v>1890</v>
      </c>
      <c r="H22" s="471">
        <f>SUM(H23)</f>
        <v>1890</v>
      </c>
      <c r="I22" s="486"/>
      <c r="J22" s="686"/>
    </row>
    <row r="23" spans="1:10" s="445" customFormat="1" ht="35.25" customHeight="1" x14ac:dyDescent="0.3">
      <c r="A23" s="472" t="s">
        <v>714</v>
      </c>
      <c r="B23" s="321" t="s">
        <v>246</v>
      </c>
      <c r="C23" s="448"/>
      <c r="D23" s="448"/>
      <c r="E23" s="448"/>
      <c r="F23" s="448"/>
      <c r="G23" s="495">
        <f t="shared" si="0"/>
        <v>1890</v>
      </c>
      <c r="H23" s="471">
        <f>SUM(H24:H25)</f>
        <v>1890</v>
      </c>
      <c r="I23" s="486"/>
      <c r="J23" s="686"/>
    </row>
    <row r="24" spans="1:10" s="445" customFormat="1" ht="37.5" customHeight="1" x14ac:dyDescent="0.3">
      <c r="A24" s="493"/>
      <c r="B24" s="473" t="s">
        <v>777</v>
      </c>
      <c r="C24" s="474">
        <v>390000</v>
      </c>
      <c r="D24" s="475" t="s">
        <v>714</v>
      </c>
      <c r="E24" s="476"/>
      <c r="F24" s="476"/>
      <c r="G24" s="495">
        <f t="shared" si="0"/>
        <v>390</v>
      </c>
      <c r="H24" s="477">
        <v>390</v>
      </c>
      <c r="I24" s="477"/>
      <c r="J24" s="686"/>
    </row>
    <row r="25" spans="1:10" s="445" customFormat="1" ht="45.75" customHeight="1" x14ac:dyDescent="0.3">
      <c r="A25" s="493"/>
      <c r="B25" s="473" t="s">
        <v>776</v>
      </c>
      <c r="C25" s="474">
        <v>1500000</v>
      </c>
      <c r="D25" s="475" t="s">
        <v>714</v>
      </c>
      <c r="E25" s="476"/>
      <c r="F25" s="476"/>
      <c r="G25" s="495">
        <f t="shared" si="0"/>
        <v>1500</v>
      </c>
      <c r="H25" s="477">
        <v>1500</v>
      </c>
      <c r="I25" s="477"/>
      <c r="J25" s="686"/>
    </row>
    <row r="26" spans="1:10" s="445" customFormat="1" ht="26.25" customHeight="1" x14ac:dyDescent="0.3">
      <c r="A26" s="472" t="s">
        <v>4</v>
      </c>
      <c r="B26" s="321" t="s">
        <v>322</v>
      </c>
      <c r="C26" s="448"/>
      <c r="D26" s="448"/>
      <c r="E26" s="448"/>
      <c r="F26" s="448"/>
      <c r="G26" s="495">
        <f t="shared" si="0"/>
        <v>4452.3</v>
      </c>
      <c r="H26" s="449">
        <f>SUM(H27)</f>
        <v>4452.3</v>
      </c>
      <c r="I26" s="450"/>
      <c r="J26" s="686"/>
    </row>
    <row r="27" spans="1:10" s="445" customFormat="1" ht="27.75" customHeight="1" x14ac:dyDescent="0.3">
      <c r="A27" s="472" t="s">
        <v>1</v>
      </c>
      <c r="B27" s="321" t="s">
        <v>768</v>
      </c>
      <c r="C27" s="448"/>
      <c r="D27" s="448"/>
      <c r="E27" s="448"/>
      <c r="F27" s="448"/>
      <c r="G27" s="495">
        <f t="shared" si="0"/>
        <v>4452.3</v>
      </c>
      <c r="H27" s="449">
        <f>SUM(H28:H33)</f>
        <v>4452.3</v>
      </c>
      <c r="I27" s="450"/>
      <c r="J27" s="686"/>
    </row>
    <row r="28" spans="1:10" s="445" customFormat="1" ht="58.5" customHeight="1" x14ac:dyDescent="0.3">
      <c r="A28" s="493"/>
      <c r="B28" s="473" t="s">
        <v>775</v>
      </c>
      <c r="C28" s="474">
        <v>30000</v>
      </c>
      <c r="D28" s="475" t="s">
        <v>1</v>
      </c>
      <c r="E28" s="476"/>
      <c r="F28" s="476"/>
      <c r="G28" s="495">
        <f t="shared" si="0"/>
        <v>30</v>
      </c>
      <c r="H28" s="478">
        <v>30</v>
      </c>
      <c r="I28" s="478"/>
      <c r="J28" s="686"/>
    </row>
    <row r="29" spans="1:10" s="445" customFormat="1" ht="53.25" customHeight="1" x14ac:dyDescent="0.3">
      <c r="A29" s="493"/>
      <c r="B29" s="473" t="s">
        <v>774</v>
      </c>
      <c r="C29" s="474">
        <v>667368</v>
      </c>
      <c r="D29" s="475" t="s">
        <v>1</v>
      </c>
      <c r="E29" s="476"/>
      <c r="F29" s="476"/>
      <c r="G29" s="495">
        <f t="shared" si="0"/>
        <v>667.4</v>
      </c>
      <c r="H29" s="478">
        <v>667.4</v>
      </c>
      <c r="I29" s="478"/>
      <c r="J29" s="686"/>
    </row>
    <row r="30" spans="1:10" s="445" customFormat="1" ht="51.75" customHeight="1" x14ac:dyDescent="0.3">
      <c r="A30" s="493"/>
      <c r="B30" s="473" t="s">
        <v>773</v>
      </c>
      <c r="C30" s="474">
        <v>783920</v>
      </c>
      <c r="D30" s="475" t="s">
        <v>1</v>
      </c>
      <c r="E30" s="476"/>
      <c r="F30" s="476"/>
      <c r="G30" s="495">
        <f t="shared" si="0"/>
        <v>783.9</v>
      </c>
      <c r="H30" s="478">
        <v>783.9</v>
      </c>
      <c r="I30" s="478"/>
      <c r="J30" s="686"/>
    </row>
    <row r="31" spans="1:10" s="445" customFormat="1" ht="30" customHeight="1" x14ac:dyDescent="0.3">
      <c r="A31" s="493"/>
      <c r="B31" s="473" t="s">
        <v>772</v>
      </c>
      <c r="C31" s="474">
        <v>2836000</v>
      </c>
      <c r="D31" s="475" t="s">
        <v>1</v>
      </c>
      <c r="E31" s="476"/>
      <c r="F31" s="476"/>
      <c r="G31" s="495">
        <f t="shared" si="0"/>
        <v>2836</v>
      </c>
      <c r="H31" s="478">
        <v>2836</v>
      </c>
      <c r="I31" s="478"/>
      <c r="J31" s="686"/>
    </row>
    <row r="32" spans="1:10" s="445" customFormat="1" ht="39" customHeight="1" x14ac:dyDescent="0.3">
      <c r="A32" s="493"/>
      <c r="B32" s="473" t="s">
        <v>771</v>
      </c>
      <c r="C32" s="474">
        <v>90000</v>
      </c>
      <c r="D32" s="475" t="s">
        <v>1</v>
      </c>
      <c r="E32" s="476"/>
      <c r="F32" s="476"/>
      <c r="G32" s="495">
        <f t="shared" si="0"/>
        <v>90</v>
      </c>
      <c r="H32" s="478">
        <v>90</v>
      </c>
      <c r="I32" s="478"/>
      <c r="J32" s="686"/>
    </row>
    <row r="33" spans="1:10" s="445" customFormat="1" ht="38.25" customHeight="1" x14ac:dyDescent="0.3">
      <c r="A33" s="493"/>
      <c r="B33" s="473" t="s">
        <v>770</v>
      </c>
      <c r="C33" s="474">
        <v>45000</v>
      </c>
      <c r="D33" s="475" t="s">
        <v>1</v>
      </c>
      <c r="E33" s="476"/>
      <c r="F33" s="476"/>
      <c r="G33" s="495">
        <f t="shared" si="0"/>
        <v>45</v>
      </c>
      <c r="H33" s="478">
        <v>45</v>
      </c>
      <c r="I33" s="478"/>
      <c r="J33" s="686"/>
    </row>
    <row r="34" spans="1:10" s="445" customFormat="1" ht="25.5" customHeight="1" x14ac:dyDescent="0.3">
      <c r="A34" s="472" t="s">
        <v>715</v>
      </c>
      <c r="B34" s="321" t="s">
        <v>274</v>
      </c>
      <c r="C34" s="448"/>
      <c r="D34" s="448"/>
      <c r="E34" s="448"/>
      <c r="F34" s="448"/>
      <c r="G34" s="495">
        <f t="shared" si="0"/>
        <v>400</v>
      </c>
      <c r="H34" s="471">
        <f>SUM(H35)</f>
        <v>400</v>
      </c>
      <c r="I34" s="486"/>
      <c r="J34" s="686"/>
    </row>
    <row r="35" spans="1:10" s="445" customFormat="1" ht="26.25" customHeight="1" x14ac:dyDescent="0.3">
      <c r="A35" s="472" t="s">
        <v>716</v>
      </c>
      <c r="B35" s="321" t="s">
        <v>275</v>
      </c>
      <c r="C35" s="448"/>
      <c r="D35" s="448"/>
      <c r="E35" s="448"/>
      <c r="F35" s="448"/>
      <c r="G35" s="495">
        <f t="shared" si="0"/>
        <v>400</v>
      </c>
      <c r="H35" s="471">
        <f>SUM(H36)</f>
        <v>400</v>
      </c>
      <c r="I35" s="486"/>
      <c r="J35" s="686"/>
    </row>
    <row r="36" spans="1:10" s="445" customFormat="1" ht="51" customHeight="1" x14ac:dyDescent="0.3">
      <c r="A36" s="493"/>
      <c r="B36" s="473" t="s">
        <v>769</v>
      </c>
      <c r="C36" s="474">
        <v>400000</v>
      </c>
      <c r="D36" s="475" t="s">
        <v>716</v>
      </c>
      <c r="E36" s="476"/>
      <c r="F36" s="476"/>
      <c r="G36" s="495">
        <f t="shared" si="0"/>
        <v>400</v>
      </c>
      <c r="H36" s="477">
        <v>400</v>
      </c>
      <c r="I36" s="477"/>
      <c r="J36" s="686"/>
    </row>
    <row r="37" spans="1:10" s="438" customFormat="1" ht="39" customHeight="1" x14ac:dyDescent="0.3">
      <c r="A37" s="687" t="s">
        <v>502</v>
      </c>
      <c r="B37" s="688"/>
      <c r="C37" s="479"/>
      <c r="D37" s="479"/>
      <c r="E37" s="479"/>
      <c r="F37" s="479"/>
      <c r="G37" s="495">
        <f t="shared" si="0"/>
        <v>10782</v>
      </c>
      <c r="H37" s="480">
        <f>SUM(H6+H22+H26+H34)</f>
        <v>9988.5</v>
      </c>
      <c r="I37" s="480">
        <f>SUM(I6+I22+I26+I34)</f>
        <v>793.5</v>
      </c>
      <c r="J37" s="479"/>
    </row>
  </sheetData>
  <mergeCells count="5">
    <mergeCell ref="J21:J36"/>
    <mergeCell ref="A37:B37"/>
    <mergeCell ref="B2:J2"/>
    <mergeCell ref="A10:A17"/>
    <mergeCell ref="J6:J17"/>
  </mergeCells>
  <pageMargins left="0.59055118110236227" right="0.27559055118110237" top="0.23" bottom="0.2" header="0.18" footer="0.16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N8" sqref="N8"/>
    </sheetView>
  </sheetViews>
  <sheetFormatPr defaultRowHeight="15.75" x14ac:dyDescent="0.25"/>
  <cols>
    <col min="1" max="1" width="7.85546875" style="498" customWidth="1"/>
    <col min="2" max="2" width="52.42578125" style="498" customWidth="1"/>
    <col min="3" max="3" width="12.140625" style="498" customWidth="1"/>
    <col min="4" max="4" width="16.5703125" style="498" hidden="1" customWidth="1"/>
    <col min="5" max="5" width="14.42578125" style="498" hidden="1" customWidth="1"/>
    <col min="6" max="6" width="18.140625" style="498" hidden="1" customWidth="1"/>
    <col min="7" max="7" width="15.140625" style="498" hidden="1" customWidth="1"/>
    <col min="8" max="8" width="14.7109375" style="498" hidden="1" customWidth="1"/>
    <col min="9" max="9" width="16.42578125" style="498" hidden="1" customWidth="1"/>
    <col min="10" max="10" width="21" style="498" customWidth="1"/>
    <col min="11" max="16384" width="9.140625" style="498"/>
  </cols>
  <sheetData>
    <row r="1" spans="1:17" ht="54" customHeight="1" x14ac:dyDescent="0.25">
      <c r="A1" s="692" t="s">
        <v>822</v>
      </c>
      <c r="B1" s="692"/>
      <c r="C1" s="692"/>
      <c r="D1" s="692"/>
      <c r="E1" s="692"/>
      <c r="F1" s="692"/>
      <c r="G1" s="692"/>
      <c r="H1" s="692"/>
      <c r="I1" s="692"/>
      <c r="J1" s="692"/>
    </row>
    <row r="2" spans="1:17" x14ac:dyDescent="0.25">
      <c r="I2" s="499" t="s">
        <v>814</v>
      </c>
    </row>
    <row r="3" spans="1:17" ht="19.5" customHeight="1" x14ac:dyDescent="0.25">
      <c r="A3" s="693" t="s">
        <v>581</v>
      </c>
      <c r="B3" s="693" t="s">
        <v>809</v>
      </c>
      <c r="C3" s="693" t="s">
        <v>740</v>
      </c>
      <c r="D3" s="693" t="s">
        <v>815</v>
      </c>
      <c r="E3" s="693"/>
      <c r="F3" s="693"/>
      <c r="G3" s="693"/>
      <c r="H3" s="693"/>
      <c r="I3" s="693"/>
      <c r="J3" s="693" t="s">
        <v>810</v>
      </c>
      <c r="K3" s="500"/>
      <c r="L3" s="500"/>
      <c r="M3" s="500"/>
      <c r="N3" s="500"/>
      <c r="O3" s="500"/>
      <c r="P3" s="500"/>
      <c r="Q3" s="500"/>
    </row>
    <row r="4" spans="1:17" ht="40.5" customHeight="1" x14ac:dyDescent="0.25">
      <c r="A4" s="693"/>
      <c r="B4" s="693"/>
      <c r="C4" s="693"/>
      <c r="D4" s="693" t="s">
        <v>816</v>
      </c>
      <c r="E4" s="693"/>
      <c r="F4" s="693"/>
      <c r="G4" s="693" t="s">
        <v>817</v>
      </c>
      <c r="H4" s="693"/>
      <c r="I4" s="693"/>
      <c r="J4" s="693"/>
      <c r="K4" s="500"/>
      <c r="L4" s="500"/>
      <c r="M4" s="500"/>
      <c r="N4" s="500"/>
      <c r="O4" s="500"/>
      <c r="P4" s="500"/>
      <c r="Q4" s="500"/>
    </row>
    <row r="5" spans="1:17" ht="0.75" hidden="1" customHeight="1" x14ac:dyDescent="0.25">
      <c r="A5" s="693"/>
      <c r="B5" s="693"/>
      <c r="C5" s="693"/>
      <c r="D5" s="501" t="s">
        <v>282</v>
      </c>
      <c r="E5" s="501" t="s">
        <v>470</v>
      </c>
      <c r="F5" s="501" t="s">
        <v>818</v>
      </c>
      <c r="G5" s="501" t="s">
        <v>282</v>
      </c>
      <c r="H5" s="502" t="s">
        <v>819</v>
      </c>
      <c r="I5" s="502" t="s">
        <v>820</v>
      </c>
      <c r="J5" s="693"/>
      <c r="K5" s="500"/>
      <c r="L5" s="500"/>
      <c r="M5" s="500"/>
      <c r="N5" s="500"/>
      <c r="O5" s="500"/>
      <c r="P5" s="500"/>
      <c r="Q5" s="500"/>
    </row>
    <row r="6" spans="1:17" x14ac:dyDescent="0.25">
      <c r="A6" s="510" t="s">
        <v>471</v>
      </c>
      <c r="B6" s="321" t="s">
        <v>224</v>
      </c>
      <c r="C6" s="511">
        <f>C7</f>
        <v>3.694822225952521E-13</v>
      </c>
      <c r="D6" s="504"/>
      <c r="E6" s="504"/>
      <c r="F6" s="504"/>
      <c r="G6" s="504"/>
      <c r="H6" s="503"/>
      <c r="I6" s="503"/>
      <c r="J6" s="694" t="s">
        <v>823</v>
      </c>
    </row>
    <row r="7" spans="1:17" x14ac:dyDescent="0.25">
      <c r="A7" s="472" t="s">
        <v>467</v>
      </c>
      <c r="B7" s="321" t="s">
        <v>239</v>
      </c>
      <c r="C7" s="511">
        <f>SUM(C8:C12)</f>
        <v>3.694822225952521E-13</v>
      </c>
      <c r="D7" s="504"/>
      <c r="E7" s="504"/>
      <c r="F7" s="504"/>
      <c r="G7" s="504"/>
      <c r="H7" s="503"/>
      <c r="I7" s="503"/>
      <c r="J7" s="695"/>
    </row>
    <row r="8" spans="1:17" ht="147" customHeight="1" x14ac:dyDescent="0.3">
      <c r="A8" s="472"/>
      <c r="B8" s="320" t="s">
        <v>821</v>
      </c>
      <c r="C8" s="429">
        <v>-14175.9</v>
      </c>
      <c r="D8" s="504"/>
      <c r="E8" s="504"/>
      <c r="F8" s="504"/>
      <c r="G8" s="504"/>
      <c r="H8" s="503"/>
      <c r="I8" s="503"/>
      <c r="J8" s="695"/>
    </row>
    <row r="9" spans="1:17" ht="33.75" customHeight="1" x14ac:dyDescent="0.3">
      <c r="A9" s="505"/>
      <c r="B9" s="320" t="s">
        <v>813</v>
      </c>
      <c r="C9" s="429">
        <v>8155.4</v>
      </c>
      <c r="D9" s="506">
        <f>SUM(E9:F9)</f>
        <v>1584800.77</v>
      </c>
      <c r="E9" s="506"/>
      <c r="F9" s="506">
        <v>1584800.77</v>
      </c>
      <c r="G9" s="506">
        <f>SUM(H9:I9)</f>
        <v>8155400</v>
      </c>
      <c r="H9" s="507"/>
      <c r="I9" s="507">
        <v>8155400</v>
      </c>
      <c r="J9" s="695"/>
    </row>
    <row r="10" spans="1:17" ht="18.75" x14ac:dyDescent="0.3">
      <c r="A10" s="505"/>
      <c r="B10" s="320" t="s">
        <v>812</v>
      </c>
      <c r="C10" s="429">
        <v>5649.6</v>
      </c>
      <c r="D10" s="506">
        <f t="shared" ref="D10:D12" si="0">SUM(E10:F10)</f>
        <v>2580200</v>
      </c>
      <c r="E10" s="506"/>
      <c r="F10" s="506">
        <v>2580200</v>
      </c>
      <c r="G10" s="506">
        <f t="shared" ref="G10:G12" si="1">SUM(H10:I10)</f>
        <v>5649640</v>
      </c>
      <c r="H10" s="507">
        <v>5649640</v>
      </c>
      <c r="I10" s="507"/>
      <c r="J10" s="695"/>
    </row>
    <row r="11" spans="1:17" ht="18.75" x14ac:dyDescent="0.3">
      <c r="A11" s="505"/>
      <c r="B11" s="320" t="s">
        <v>751</v>
      </c>
      <c r="C11" s="429">
        <v>142.80000000000001</v>
      </c>
      <c r="D11" s="506">
        <f t="shared" si="0"/>
        <v>200000</v>
      </c>
      <c r="E11" s="506"/>
      <c r="F11" s="506">
        <v>200000</v>
      </c>
      <c r="G11" s="506">
        <f t="shared" si="1"/>
        <v>142800</v>
      </c>
      <c r="H11" s="507">
        <v>142800</v>
      </c>
      <c r="I11" s="507"/>
      <c r="J11" s="695"/>
    </row>
    <row r="12" spans="1:17" ht="32.25" x14ac:dyDescent="0.3">
      <c r="A12" s="505"/>
      <c r="B12" s="320" t="s">
        <v>100</v>
      </c>
      <c r="C12" s="429">
        <v>228.1</v>
      </c>
      <c r="D12" s="506">
        <f t="shared" si="0"/>
        <v>400000</v>
      </c>
      <c r="E12" s="506"/>
      <c r="F12" s="506">
        <v>400000</v>
      </c>
      <c r="G12" s="506">
        <f t="shared" si="1"/>
        <v>228060</v>
      </c>
      <c r="H12" s="507">
        <v>228060</v>
      </c>
      <c r="I12" s="507"/>
      <c r="J12" s="695"/>
    </row>
    <row r="13" spans="1:17" x14ac:dyDescent="0.25">
      <c r="A13" s="697" t="s">
        <v>282</v>
      </c>
      <c r="B13" s="697"/>
      <c r="C13" s="512">
        <v>0</v>
      </c>
      <c r="D13" s="509">
        <f t="shared" ref="D13:I13" si="2">SUM(D9:D12)</f>
        <v>4765000.7699999996</v>
      </c>
      <c r="E13" s="509">
        <f t="shared" si="2"/>
        <v>0</v>
      </c>
      <c r="F13" s="509">
        <f t="shared" si="2"/>
        <v>4765000.7699999996</v>
      </c>
      <c r="G13" s="509">
        <f t="shared" si="2"/>
        <v>14175900</v>
      </c>
      <c r="H13" s="508">
        <f t="shared" si="2"/>
        <v>6020500</v>
      </c>
      <c r="I13" s="508">
        <f t="shared" si="2"/>
        <v>8155400</v>
      </c>
      <c r="J13" s="696"/>
    </row>
  </sheetData>
  <mergeCells count="10">
    <mergeCell ref="A1:J1"/>
    <mergeCell ref="D3:I3"/>
    <mergeCell ref="J3:J5"/>
    <mergeCell ref="G4:I4"/>
    <mergeCell ref="J6:J13"/>
    <mergeCell ref="A13:B13"/>
    <mergeCell ref="A3:A5"/>
    <mergeCell ref="B3:B5"/>
    <mergeCell ref="C3:C5"/>
    <mergeCell ref="D4:F4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26"/>
  <sheetViews>
    <sheetView workbookViewId="0">
      <selection activeCell="AA54" sqref="AA54"/>
    </sheetView>
  </sheetViews>
  <sheetFormatPr defaultRowHeight="12.75" outlineLevelRow="1" outlineLevelCol="1" x14ac:dyDescent="0.2"/>
  <cols>
    <col min="1" max="1" width="64.85546875" style="7" customWidth="1"/>
    <col min="2" max="2" width="4.5703125" style="9" customWidth="1"/>
    <col min="3" max="3" width="4.140625" style="9" customWidth="1"/>
    <col min="4" max="4" width="12.140625" style="9" hidden="1" customWidth="1"/>
    <col min="5" max="5" width="12.7109375" style="8" hidden="1" customWidth="1"/>
    <col min="6" max="6" width="11.7109375" style="1" hidden="1" customWidth="1"/>
    <col min="7" max="7" width="15.5703125" style="62" customWidth="1"/>
    <col min="8" max="8" width="12.42578125" style="1" customWidth="1"/>
    <col min="9" max="9" width="12.7109375" style="1" customWidth="1"/>
    <col min="10" max="10" width="13.28515625" style="62" customWidth="1"/>
    <col min="11" max="11" width="12.42578125" style="1" customWidth="1"/>
    <col min="12" max="12" width="12.42578125" style="1" hidden="1" customWidth="1" outlineLevel="1"/>
    <col min="13" max="13" width="0" style="1" hidden="1" customWidth="1" outlineLevel="1"/>
    <col min="14" max="14" width="9.5703125" style="1" hidden="1" customWidth="1" outlineLevel="1"/>
    <col min="15" max="17" width="8.85546875" style="1" hidden="1" customWidth="1" outlineLevel="1"/>
    <col min="18" max="19" width="8.7109375" style="1" hidden="1" customWidth="1" outlineLevel="1"/>
    <col min="20" max="20" width="12.28515625" style="1" customWidth="1" collapsed="1"/>
    <col min="21" max="25" width="10.5703125" style="1" hidden="1" customWidth="1" outlineLevel="1"/>
    <col min="26" max="26" width="12.28515625" style="62" customWidth="1" collapsed="1"/>
    <col min="27" max="27" width="12.7109375" style="1" customWidth="1"/>
    <col min="28" max="28" width="11.85546875" style="1" customWidth="1"/>
    <col min="29" max="16384" width="9.140625" style="1"/>
  </cols>
  <sheetData>
    <row r="1" spans="1:28" ht="15.75" customHeight="1" x14ac:dyDescent="0.3">
      <c r="B1" s="702" t="s">
        <v>460</v>
      </c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</row>
    <row r="2" spans="1:28" ht="15.75" customHeight="1" x14ac:dyDescent="0.2">
      <c r="A2" s="159" t="s">
        <v>462</v>
      </c>
      <c r="AB2" s="157" t="s">
        <v>461</v>
      </c>
    </row>
    <row r="3" spans="1:28" s="4" customFormat="1" ht="19.5" customHeight="1" x14ac:dyDescent="0.25">
      <c r="A3" s="698" t="s">
        <v>122</v>
      </c>
      <c r="B3" s="699" t="s">
        <v>123</v>
      </c>
      <c r="C3" s="699" t="s">
        <v>124</v>
      </c>
      <c r="D3" s="698" t="s">
        <v>13</v>
      </c>
      <c r="E3" s="698" t="s">
        <v>101</v>
      </c>
      <c r="F3" s="698" t="s">
        <v>125</v>
      </c>
      <c r="G3" s="703" t="s">
        <v>135</v>
      </c>
      <c r="H3" s="700" t="s">
        <v>126</v>
      </c>
      <c r="I3" s="700"/>
      <c r="J3" s="703" t="s">
        <v>128</v>
      </c>
      <c r="K3" s="700" t="s">
        <v>126</v>
      </c>
      <c r="L3" s="700"/>
      <c r="M3" s="700"/>
      <c r="N3" s="700"/>
      <c r="O3" s="700"/>
      <c r="P3" s="700"/>
      <c r="Q3" s="700"/>
      <c r="R3" s="700"/>
      <c r="S3" s="700"/>
      <c r="T3" s="700"/>
      <c r="U3" s="44"/>
      <c r="V3" s="44"/>
      <c r="W3" s="44"/>
      <c r="X3" s="44"/>
      <c r="Y3" s="44"/>
      <c r="Z3" s="703" t="s">
        <v>22</v>
      </c>
      <c r="AA3" s="700" t="s">
        <v>126</v>
      </c>
      <c r="AB3" s="700"/>
    </row>
    <row r="4" spans="1:28" s="4" customFormat="1" ht="18.75" customHeight="1" x14ac:dyDescent="0.25">
      <c r="A4" s="698"/>
      <c r="B4" s="699"/>
      <c r="C4" s="699"/>
      <c r="D4" s="698"/>
      <c r="E4" s="698"/>
      <c r="F4" s="698"/>
      <c r="G4" s="703"/>
      <c r="H4" s="44"/>
      <c r="I4" s="44"/>
      <c r="J4" s="703"/>
      <c r="K4" s="701" t="s">
        <v>127</v>
      </c>
      <c r="L4" s="698" t="s">
        <v>126</v>
      </c>
      <c r="M4" s="698"/>
      <c r="N4" s="698"/>
      <c r="O4" s="698"/>
      <c r="P4" s="698"/>
      <c r="Q4" s="698"/>
      <c r="R4" s="698"/>
      <c r="S4" s="698"/>
      <c r="T4" s="701" t="s">
        <v>91</v>
      </c>
      <c r="U4" s="5"/>
      <c r="V4" s="5"/>
      <c r="W4" s="5"/>
      <c r="X4" s="5"/>
      <c r="Y4" s="5"/>
      <c r="Z4" s="703"/>
      <c r="AA4" s="44"/>
      <c r="AB4" s="44"/>
    </row>
    <row r="5" spans="1:28" s="6" customFormat="1" ht="100.5" customHeight="1" x14ac:dyDescent="0.25">
      <c r="A5" s="698"/>
      <c r="B5" s="699"/>
      <c r="C5" s="699"/>
      <c r="D5" s="698"/>
      <c r="E5" s="698"/>
      <c r="F5" s="698"/>
      <c r="G5" s="703"/>
      <c r="H5" s="5" t="s">
        <v>127</v>
      </c>
      <c r="I5" s="5" t="s">
        <v>91</v>
      </c>
      <c r="J5" s="703"/>
      <c r="K5" s="701"/>
      <c r="L5" s="5" t="s">
        <v>24</v>
      </c>
      <c r="M5" s="5" t="s">
        <v>25</v>
      </c>
      <c r="N5" s="5" t="s">
        <v>27</v>
      </c>
      <c r="O5" s="5" t="s">
        <v>26</v>
      </c>
      <c r="P5" s="5" t="s">
        <v>36</v>
      </c>
      <c r="Q5" s="5" t="s">
        <v>37</v>
      </c>
      <c r="R5" s="5" t="s">
        <v>28</v>
      </c>
      <c r="S5" s="5" t="s">
        <v>34</v>
      </c>
      <c r="T5" s="701"/>
      <c r="U5" s="5" t="s">
        <v>95</v>
      </c>
      <c r="V5" s="5" t="s">
        <v>93</v>
      </c>
      <c r="W5" s="5" t="s">
        <v>94</v>
      </c>
      <c r="X5" s="5" t="s">
        <v>96</v>
      </c>
      <c r="Y5" s="5" t="s">
        <v>391</v>
      </c>
      <c r="Z5" s="703"/>
      <c r="AA5" s="5" t="s">
        <v>127</v>
      </c>
      <c r="AB5" s="5" t="s">
        <v>91</v>
      </c>
    </row>
    <row r="6" spans="1:28" s="2" customFormat="1" ht="11.25" x14ac:dyDescent="0.2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63">
        <v>7</v>
      </c>
      <c r="H6" s="11">
        <v>8</v>
      </c>
      <c r="I6" s="11">
        <v>9</v>
      </c>
      <c r="J6" s="67">
        <v>10</v>
      </c>
      <c r="K6" s="3">
        <v>11</v>
      </c>
      <c r="L6" s="3"/>
      <c r="M6" s="3"/>
      <c r="N6" s="3"/>
      <c r="O6" s="3"/>
      <c r="P6" s="3"/>
      <c r="Q6" s="3"/>
      <c r="R6" s="3"/>
      <c r="S6" s="3"/>
      <c r="T6" s="3">
        <v>12</v>
      </c>
      <c r="U6" s="3"/>
      <c r="V6" s="3"/>
      <c r="W6" s="3"/>
      <c r="X6" s="3"/>
      <c r="Y6" s="3"/>
      <c r="Z6" s="67">
        <v>13</v>
      </c>
      <c r="AA6" s="3">
        <v>14</v>
      </c>
      <c r="AB6" s="3">
        <v>15</v>
      </c>
    </row>
    <row r="7" spans="1:28" s="130" customFormat="1" ht="17.25" hidden="1" customHeight="1" x14ac:dyDescent="0.2">
      <c r="A7" s="127" t="s">
        <v>129</v>
      </c>
      <c r="B7" s="128" t="s">
        <v>130</v>
      </c>
      <c r="C7" s="128" t="s">
        <v>131</v>
      </c>
      <c r="D7" s="129">
        <f>SUM(D8+D10+D14+D16+D18+D22+D24+D26)</f>
        <v>257661.1</v>
      </c>
      <c r="E7" s="129">
        <f t="shared" ref="E7:AB7" si="0">SUM(E8+E10+E14+E16+E18+E22+E24+E26)</f>
        <v>282477</v>
      </c>
      <c r="F7" s="129">
        <f t="shared" si="0"/>
        <v>0</v>
      </c>
      <c r="G7" s="69">
        <f t="shared" si="0"/>
        <v>439588.30000000005</v>
      </c>
      <c r="H7" s="129">
        <f t="shared" si="0"/>
        <v>425148.10000000003</v>
      </c>
      <c r="I7" s="129">
        <f>SUM(I8+I10+I14+I16+I18+I22+I24+I26)</f>
        <v>14440.199999999999</v>
      </c>
      <c r="J7" s="69">
        <f t="shared" si="0"/>
        <v>347402.4</v>
      </c>
      <c r="K7" s="129">
        <f t="shared" si="0"/>
        <v>328125.10000000003</v>
      </c>
      <c r="L7" s="129">
        <f t="shared" si="0"/>
        <v>0</v>
      </c>
      <c r="M7" s="129">
        <f t="shared" si="0"/>
        <v>0</v>
      </c>
      <c r="N7" s="129">
        <f t="shared" si="0"/>
        <v>0</v>
      </c>
      <c r="O7" s="129">
        <f t="shared" si="0"/>
        <v>0</v>
      </c>
      <c r="P7" s="129">
        <f t="shared" si="0"/>
        <v>0</v>
      </c>
      <c r="Q7" s="129">
        <f t="shared" si="0"/>
        <v>0</v>
      </c>
      <c r="R7" s="129">
        <f t="shared" si="0"/>
        <v>0</v>
      </c>
      <c r="S7" s="129">
        <f t="shared" si="0"/>
        <v>0</v>
      </c>
      <c r="T7" s="129">
        <f t="shared" si="0"/>
        <v>19277.3</v>
      </c>
      <c r="U7" s="129"/>
      <c r="V7" s="129"/>
      <c r="W7" s="129"/>
      <c r="X7" s="129"/>
      <c r="Y7" s="129"/>
      <c r="Z7" s="75">
        <f t="shared" ref="Z7:Z71" si="1">SUM(AA7:AB7)</f>
        <v>318042.40000000002</v>
      </c>
      <c r="AA7" s="129">
        <f t="shared" si="0"/>
        <v>298765.10000000003</v>
      </c>
      <c r="AB7" s="129">
        <f t="shared" si="0"/>
        <v>19277.3</v>
      </c>
    </row>
    <row r="8" spans="1:28" s="18" customFormat="1" ht="25.5" hidden="1" x14ac:dyDescent="0.2">
      <c r="A8" s="16" t="s">
        <v>148</v>
      </c>
      <c r="B8" s="17" t="s">
        <v>130</v>
      </c>
      <c r="C8" s="17" t="s">
        <v>132</v>
      </c>
      <c r="D8" s="70">
        <f t="shared" ref="D8:K8" si="2">SUM(D9)</f>
        <v>3050.1</v>
      </c>
      <c r="E8" s="70">
        <f t="shared" si="2"/>
        <v>3833.8</v>
      </c>
      <c r="F8" s="70">
        <f t="shared" si="2"/>
        <v>0</v>
      </c>
      <c r="G8" s="71">
        <f t="shared" si="2"/>
        <v>3129.4</v>
      </c>
      <c r="H8" s="70">
        <f t="shared" si="2"/>
        <v>3129.4</v>
      </c>
      <c r="I8" s="70">
        <f t="shared" si="2"/>
        <v>0</v>
      </c>
      <c r="J8" s="71">
        <f t="shared" si="2"/>
        <v>4145.6000000000004</v>
      </c>
      <c r="K8" s="70">
        <f t="shared" si="2"/>
        <v>4145.6000000000004</v>
      </c>
      <c r="L8" s="70"/>
      <c r="M8" s="70"/>
      <c r="N8" s="70"/>
      <c r="O8" s="70"/>
      <c r="P8" s="70"/>
      <c r="Q8" s="70"/>
      <c r="R8" s="70"/>
      <c r="S8" s="70"/>
      <c r="T8" s="70">
        <f>SUM(T9)</f>
        <v>0</v>
      </c>
      <c r="U8" s="70"/>
      <c r="V8" s="70"/>
      <c r="W8" s="70"/>
      <c r="X8" s="70"/>
      <c r="Y8" s="70"/>
      <c r="Z8" s="75">
        <f t="shared" si="1"/>
        <v>4145.6000000000004</v>
      </c>
      <c r="AA8" s="70">
        <f>SUM(AA9)</f>
        <v>4145.6000000000004</v>
      </c>
      <c r="AB8" s="70">
        <f>SUM(AB9)</f>
        <v>0</v>
      </c>
    </row>
    <row r="9" spans="1:28" ht="18.75" hidden="1" customHeight="1" x14ac:dyDescent="0.2">
      <c r="A9" s="14" t="s">
        <v>284</v>
      </c>
      <c r="B9" s="15" t="s">
        <v>130</v>
      </c>
      <c r="C9" s="15" t="s">
        <v>132</v>
      </c>
      <c r="D9" s="72">
        <v>3050.1</v>
      </c>
      <c r="E9" s="73">
        <v>3833.8</v>
      </c>
      <c r="F9" s="74"/>
      <c r="G9" s="75">
        <f>SUM(I9+H9)</f>
        <v>3129.4</v>
      </c>
      <c r="H9" s="74">
        <v>3129.4</v>
      </c>
      <c r="I9" s="74"/>
      <c r="J9" s="75">
        <f>SUM(K9+T9)</f>
        <v>4145.6000000000004</v>
      </c>
      <c r="K9" s="74">
        <v>4145.6000000000004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5">
        <f t="shared" si="1"/>
        <v>4145.6000000000004</v>
      </c>
      <c r="AA9" s="74">
        <v>4145.6000000000004</v>
      </c>
      <c r="AB9" s="74"/>
    </row>
    <row r="10" spans="1:28" s="18" customFormat="1" ht="25.5" hidden="1" x14ac:dyDescent="0.2">
      <c r="A10" s="16" t="s">
        <v>133</v>
      </c>
      <c r="B10" s="17" t="s">
        <v>130</v>
      </c>
      <c r="C10" s="17" t="s">
        <v>134</v>
      </c>
      <c r="D10" s="70">
        <f t="shared" ref="D10:K10" si="3">SUM(D11+D12+D13)</f>
        <v>14287.300000000001</v>
      </c>
      <c r="E10" s="70">
        <f t="shared" si="3"/>
        <v>16874.900000000001</v>
      </c>
      <c r="F10" s="70">
        <f t="shared" si="3"/>
        <v>0</v>
      </c>
      <c r="G10" s="71">
        <f t="shared" si="3"/>
        <v>15659.699999999999</v>
      </c>
      <c r="H10" s="70">
        <f t="shared" si="3"/>
        <v>15659.699999999999</v>
      </c>
      <c r="I10" s="70">
        <f t="shared" si="3"/>
        <v>0</v>
      </c>
      <c r="J10" s="71">
        <f t="shared" si="3"/>
        <v>19155.099999999999</v>
      </c>
      <c r="K10" s="70">
        <f t="shared" si="3"/>
        <v>19155.099999999999</v>
      </c>
      <c r="L10" s="70"/>
      <c r="M10" s="70"/>
      <c r="N10" s="70"/>
      <c r="O10" s="70"/>
      <c r="P10" s="70"/>
      <c r="Q10" s="70"/>
      <c r="R10" s="70"/>
      <c r="S10" s="70"/>
      <c r="T10" s="70">
        <f>SUM(T11+T12+T13)</f>
        <v>0</v>
      </c>
      <c r="U10" s="70"/>
      <c r="V10" s="70"/>
      <c r="W10" s="70"/>
      <c r="X10" s="70"/>
      <c r="Y10" s="70"/>
      <c r="Z10" s="75">
        <f t="shared" si="1"/>
        <v>18855.099999999999</v>
      </c>
      <c r="AA10" s="70">
        <f>SUM(AA11+AA12+AA13)</f>
        <v>18855.099999999999</v>
      </c>
      <c r="AB10" s="70">
        <f>SUM(AB11+AB12+AB13)</f>
        <v>0</v>
      </c>
    </row>
    <row r="11" spans="1:28" hidden="1" x14ac:dyDescent="0.2">
      <c r="A11" s="14" t="s">
        <v>285</v>
      </c>
      <c r="B11" s="15" t="s">
        <v>130</v>
      </c>
      <c r="C11" s="15" t="s">
        <v>134</v>
      </c>
      <c r="D11" s="72">
        <v>3266.9</v>
      </c>
      <c r="E11" s="76">
        <v>3567.1</v>
      </c>
      <c r="F11" s="74"/>
      <c r="G11" s="75">
        <f>SUM(I11+H11)</f>
        <v>2913.2</v>
      </c>
      <c r="H11" s="74">
        <v>2913.2</v>
      </c>
      <c r="I11" s="74"/>
      <c r="J11" s="75">
        <f>SUM(K11+T11)</f>
        <v>3852.3</v>
      </c>
      <c r="K11" s="74">
        <v>3852.3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5">
        <f t="shared" si="1"/>
        <v>3852.3</v>
      </c>
      <c r="AA11" s="74">
        <v>3852.3</v>
      </c>
      <c r="AB11" s="74"/>
    </row>
    <row r="12" spans="1:28" ht="25.5" hidden="1" x14ac:dyDescent="0.2">
      <c r="A12" s="14" t="s">
        <v>286</v>
      </c>
      <c r="B12" s="15" t="s">
        <v>130</v>
      </c>
      <c r="C12" s="15" t="s">
        <v>134</v>
      </c>
      <c r="D12" s="72">
        <v>1432.2</v>
      </c>
      <c r="E12" s="76">
        <v>1654.3</v>
      </c>
      <c r="F12" s="74"/>
      <c r="G12" s="75">
        <f t="shared" ref="G12:G38" si="4">SUM(I12+H12)</f>
        <v>1527.2</v>
      </c>
      <c r="H12" s="74">
        <v>1527.2</v>
      </c>
      <c r="I12" s="74"/>
      <c r="J12" s="75">
        <f t="shared" ref="J12:J60" si="5">SUM(K12+T12)</f>
        <v>1977.3</v>
      </c>
      <c r="K12" s="74">
        <v>1977.3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>
        <f t="shared" si="1"/>
        <v>1977.3</v>
      </c>
      <c r="AA12" s="74">
        <v>1977.3</v>
      </c>
      <c r="AB12" s="74"/>
    </row>
    <row r="13" spans="1:28" ht="17.25" hidden="1" customHeight="1" x14ac:dyDescent="0.2">
      <c r="A13" s="14" t="s">
        <v>287</v>
      </c>
      <c r="B13" s="15" t="s">
        <v>130</v>
      </c>
      <c r="C13" s="15" t="s">
        <v>134</v>
      </c>
      <c r="D13" s="72">
        <v>9588.2000000000007</v>
      </c>
      <c r="E13" s="76">
        <v>11653.5</v>
      </c>
      <c r="F13" s="74"/>
      <c r="G13" s="75">
        <f t="shared" si="4"/>
        <v>11219.3</v>
      </c>
      <c r="H13" s="74">
        <v>11219.3</v>
      </c>
      <c r="I13" s="74"/>
      <c r="J13" s="75">
        <f t="shared" si="5"/>
        <v>13325.5</v>
      </c>
      <c r="K13" s="74">
        <v>13325.5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5">
        <f t="shared" si="1"/>
        <v>13025.5</v>
      </c>
      <c r="AA13" s="74">
        <v>13025.5</v>
      </c>
      <c r="AB13" s="74"/>
    </row>
    <row r="14" spans="1:28" s="18" customFormat="1" ht="17.25" hidden="1" customHeight="1" x14ac:dyDescent="0.2">
      <c r="A14" s="16" t="s">
        <v>136</v>
      </c>
      <c r="B14" s="17" t="s">
        <v>130</v>
      </c>
      <c r="C14" s="17" t="s">
        <v>137</v>
      </c>
      <c r="D14" s="70">
        <f t="shared" ref="D14:K14" si="6">SUM(D15)</f>
        <v>156624.9</v>
      </c>
      <c r="E14" s="70">
        <f t="shared" si="6"/>
        <v>171282.1</v>
      </c>
      <c r="F14" s="70">
        <f t="shared" si="6"/>
        <v>0</v>
      </c>
      <c r="G14" s="71">
        <f t="shared" si="6"/>
        <v>165844.70000000001</v>
      </c>
      <c r="H14" s="70">
        <f t="shared" si="6"/>
        <v>165844.70000000001</v>
      </c>
      <c r="I14" s="70">
        <f t="shared" si="6"/>
        <v>0</v>
      </c>
      <c r="J14" s="71">
        <f t="shared" si="6"/>
        <v>206999.2</v>
      </c>
      <c r="K14" s="70">
        <f t="shared" si="6"/>
        <v>206999.2</v>
      </c>
      <c r="L14" s="70"/>
      <c r="M14" s="70"/>
      <c r="N14" s="70"/>
      <c r="O14" s="70"/>
      <c r="P14" s="70"/>
      <c r="Q14" s="70"/>
      <c r="R14" s="70"/>
      <c r="S14" s="70"/>
      <c r="T14" s="70">
        <f>SUM(T15)</f>
        <v>0</v>
      </c>
      <c r="U14" s="70"/>
      <c r="V14" s="70"/>
      <c r="W14" s="70"/>
      <c r="X14" s="70"/>
      <c r="Y14" s="70"/>
      <c r="Z14" s="75">
        <f t="shared" si="1"/>
        <v>195999.2</v>
      </c>
      <c r="AA14" s="70">
        <f>SUM(AA15)</f>
        <v>195999.2</v>
      </c>
      <c r="AB14" s="70">
        <f>SUM(AB15)</f>
        <v>0</v>
      </c>
    </row>
    <row r="15" spans="1:28" ht="16.5" hidden="1" customHeight="1" x14ac:dyDescent="0.2">
      <c r="A15" s="14" t="s">
        <v>288</v>
      </c>
      <c r="B15" s="15" t="s">
        <v>130</v>
      </c>
      <c r="C15" s="15" t="s">
        <v>137</v>
      </c>
      <c r="D15" s="72">
        <v>156624.9</v>
      </c>
      <c r="E15" s="76">
        <v>171282.1</v>
      </c>
      <c r="F15" s="74"/>
      <c r="G15" s="75">
        <f t="shared" si="4"/>
        <v>165844.70000000001</v>
      </c>
      <c r="H15" s="74">
        <v>165844.70000000001</v>
      </c>
      <c r="I15" s="74"/>
      <c r="J15" s="75">
        <f t="shared" si="5"/>
        <v>206999.2</v>
      </c>
      <c r="K15" s="74">
        <v>206999.2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>
        <f t="shared" si="1"/>
        <v>195999.2</v>
      </c>
      <c r="AA15" s="74">
        <v>195999.2</v>
      </c>
      <c r="AB15" s="74"/>
    </row>
    <row r="16" spans="1:28" s="18" customFormat="1" ht="17.25" hidden="1" customHeight="1" x14ac:dyDescent="0.2">
      <c r="A16" s="16" t="s">
        <v>138</v>
      </c>
      <c r="B16" s="17" t="s">
        <v>130</v>
      </c>
      <c r="C16" s="17" t="s">
        <v>139</v>
      </c>
      <c r="D16" s="70">
        <f t="shared" ref="D16:K16" si="7">SUM(D17)</f>
        <v>2.2000000000000002</v>
      </c>
      <c r="E16" s="70">
        <f t="shared" si="7"/>
        <v>2.2000000000000002</v>
      </c>
      <c r="F16" s="70">
        <f t="shared" si="7"/>
        <v>0</v>
      </c>
      <c r="G16" s="71">
        <f t="shared" si="7"/>
        <v>8.8000000000000007</v>
      </c>
      <c r="H16" s="70">
        <f t="shared" si="7"/>
        <v>0</v>
      </c>
      <c r="I16" s="70">
        <f t="shared" si="7"/>
        <v>8.8000000000000007</v>
      </c>
      <c r="J16" s="71">
        <f t="shared" si="7"/>
        <v>9.4</v>
      </c>
      <c r="K16" s="70">
        <f t="shared" si="7"/>
        <v>0</v>
      </c>
      <c r="L16" s="70"/>
      <c r="M16" s="70"/>
      <c r="N16" s="70"/>
      <c r="O16" s="70"/>
      <c r="P16" s="70"/>
      <c r="Q16" s="70"/>
      <c r="R16" s="70"/>
      <c r="S16" s="70"/>
      <c r="T16" s="70">
        <f>SUM(T17)</f>
        <v>9.4</v>
      </c>
      <c r="U16" s="70"/>
      <c r="V16" s="70"/>
      <c r="W16" s="70"/>
      <c r="X16" s="70"/>
      <c r="Y16" s="70"/>
      <c r="Z16" s="75">
        <f t="shared" si="1"/>
        <v>9.4</v>
      </c>
      <c r="AA16" s="70">
        <f>SUM(AA17)</f>
        <v>0</v>
      </c>
      <c r="AB16" s="70">
        <f>SUM(AB17)</f>
        <v>9.4</v>
      </c>
    </row>
    <row r="17" spans="1:28" ht="25.5" hidden="1" x14ac:dyDescent="0.2">
      <c r="A17" s="14" t="s">
        <v>149</v>
      </c>
      <c r="B17" s="15" t="s">
        <v>130</v>
      </c>
      <c r="C17" s="15" t="s">
        <v>139</v>
      </c>
      <c r="D17" s="72">
        <v>2.2000000000000002</v>
      </c>
      <c r="E17" s="76">
        <v>2.2000000000000002</v>
      </c>
      <c r="F17" s="74"/>
      <c r="G17" s="75">
        <f t="shared" si="4"/>
        <v>8.8000000000000007</v>
      </c>
      <c r="H17" s="74"/>
      <c r="I17" s="74">
        <v>8.8000000000000007</v>
      </c>
      <c r="J17" s="75">
        <f t="shared" si="5"/>
        <v>9.4</v>
      </c>
      <c r="K17" s="74"/>
      <c r="L17" s="74"/>
      <c r="M17" s="74"/>
      <c r="N17" s="74"/>
      <c r="O17" s="74"/>
      <c r="P17" s="74"/>
      <c r="Q17" s="74"/>
      <c r="R17" s="74"/>
      <c r="S17" s="74"/>
      <c r="T17" s="74">
        <v>9.4</v>
      </c>
      <c r="U17" s="74"/>
      <c r="V17" s="74"/>
      <c r="W17" s="74"/>
      <c r="X17" s="74"/>
      <c r="Y17" s="74"/>
      <c r="Z17" s="75">
        <f t="shared" si="1"/>
        <v>9.4</v>
      </c>
      <c r="AA17" s="74"/>
      <c r="AB17" s="74">
        <v>9.4</v>
      </c>
    </row>
    <row r="18" spans="1:28" s="18" customFormat="1" ht="26.25" hidden="1" customHeight="1" x14ac:dyDescent="0.2">
      <c r="A18" s="16" t="s">
        <v>140</v>
      </c>
      <c r="B18" s="17" t="s">
        <v>130</v>
      </c>
      <c r="C18" s="17" t="s">
        <v>141</v>
      </c>
      <c r="D18" s="70">
        <f t="shared" ref="D18:K18" si="8">SUM(D19+D20+D21)</f>
        <v>32449.999999999996</v>
      </c>
      <c r="E18" s="70">
        <f t="shared" si="8"/>
        <v>37849.9</v>
      </c>
      <c r="F18" s="70">
        <f t="shared" si="8"/>
        <v>0</v>
      </c>
      <c r="G18" s="71">
        <f t="shared" si="8"/>
        <v>34702.800000000003</v>
      </c>
      <c r="H18" s="70">
        <f t="shared" si="8"/>
        <v>34702.800000000003</v>
      </c>
      <c r="I18" s="70">
        <f t="shared" si="8"/>
        <v>0</v>
      </c>
      <c r="J18" s="71">
        <f t="shared" si="8"/>
        <v>41404.199999999997</v>
      </c>
      <c r="K18" s="70">
        <f t="shared" si="8"/>
        <v>41404.199999999997</v>
      </c>
      <c r="L18" s="70"/>
      <c r="M18" s="70"/>
      <c r="N18" s="70"/>
      <c r="O18" s="70"/>
      <c r="P18" s="70"/>
      <c r="Q18" s="70"/>
      <c r="R18" s="70"/>
      <c r="S18" s="70"/>
      <c r="T18" s="70">
        <f>SUM(T19+T20+T21)</f>
        <v>0</v>
      </c>
      <c r="U18" s="70"/>
      <c r="V18" s="70"/>
      <c r="W18" s="70"/>
      <c r="X18" s="70"/>
      <c r="Y18" s="70"/>
      <c r="Z18" s="75">
        <f t="shared" si="1"/>
        <v>39704.199999999997</v>
      </c>
      <c r="AA18" s="70">
        <f>SUM(AA19+AA20+AA21)</f>
        <v>39704.199999999997</v>
      </c>
      <c r="AB18" s="70">
        <f>SUM(AB19+AB20+AB21)</f>
        <v>0</v>
      </c>
    </row>
    <row r="19" spans="1:28" ht="17.25" hidden="1" customHeight="1" x14ac:dyDescent="0.2">
      <c r="A19" s="14" t="s">
        <v>142</v>
      </c>
      <c r="B19" s="15" t="s">
        <v>130</v>
      </c>
      <c r="C19" s="15" t="s">
        <v>141</v>
      </c>
      <c r="D19" s="72">
        <v>26347.1</v>
      </c>
      <c r="E19" s="76">
        <v>30374.9</v>
      </c>
      <c r="F19" s="74"/>
      <c r="G19" s="75">
        <f t="shared" si="4"/>
        <v>27093</v>
      </c>
      <c r="H19" s="74">
        <v>27093</v>
      </c>
      <c r="I19" s="74"/>
      <c r="J19" s="75">
        <f t="shared" si="5"/>
        <v>31861</v>
      </c>
      <c r="K19" s="74">
        <v>31861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5">
        <f t="shared" si="1"/>
        <v>30261</v>
      </c>
      <c r="AA19" s="74">
        <v>30261</v>
      </c>
      <c r="AB19" s="74"/>
    </row>
    <row r="20" spans="1:28" ht="18" hidden="1" customHeight="1" x14ac:dyDescent="0.2">
      <c r="A20" s="14" t="s">
        <v>143</v>
      </c>
      <c r="B20" s="15" t="s">
        <v>130</v>
      </c>
      <c r="C20" s="15" t="s">
        <v>141</v>
      </c>
      <c r="D20" s="72">
        <v>4492.8</v>
      </c>
      <c r="E20" s="76">
        <v>5539.9</v>
      </c>
      <c r="F20" s="74"/>
      <c r="G20" s="75">
        <f t="shared" si="4"/>
        <v>4702.7</v>
      </c>
      <c r="H20" s="74">
        <v>4702.7</v>
      </c>
      <c r="I20" s="74"/>
      <c r="J20" s="75">
        <f t="shared" si="5"/>
        <v>5751.2</v>
      </c>
      <c r="K20" s="74">
        <v>5751.2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5">
        <f t="shared" si="1"/>
        <v>5651.2</v>
      </c>
      <c r="AA20" s="74">
        <v>5651.2</v>
      </c>
      <c r="AB20" s="74"/>
    </row>
    <row r="21" spans="1:28" ht="18.75" hidden="1" customHeight="1" x14ac:dyDescent="0.2">
      <c r="A21" s="14" t="s">
        <v>144</v>
      </c>
      <c r="B21" s="15" t="s">
        <v>130</v>
      </c>
      <c r="C21" s="15" t="s">
        <v>141</v>
      </c>
      <c r="D21" s="72">
        <v>1610.1</v>
      </c>
      <c r="E21" s="76">
        <v>1935.1</v>
      </c>
      <c r="F21" s="74"/>
      <c r="G21" s="75">
        <f t="shared" si="4"/>
        <v>2907.1</v>
      </c>
      <c r="H21" s="74">
        <v>2907.1</v>
      </c>
      <c r="I21" s="74"/>
      <c r="J21" s="75">
        <f t="shared" si="5"/>
        <v>3792</v>
      </c>
      <c r="K21" s="74">
        <v>3792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>
        <f t="shared" si="1"/>
        <v>3792</v>
      </c>
      <c r="AA21" s="74">
        <v>3792</v>
      </c>
      <c r="AB21" s="74"/>
    </row>
    <row r="22" spans="1:28" s="60" customFormat="1" ht="24" hidden="1" customHeight="1" x14ac:dyDescent="0.2">
      <c r="A22" s="57" t="s">
        <v>48</v>
      </c>
      <c r="B22" s="56" t="s">
        <v>130</v>
      </c>
      <c r="C22" s="56" t="s">
        <v>145</v>
      </c>
      <c r="D22" s="77">
        <f>D23</f>
        <v>4356</v>
      </c>
      <c r="E22" s="77">
        <f t="shared" ref="E22:AB22" si="9">E23</f>
        <v>0</v>
      </c>
      <c r="F22" s="77">
        <f t="shared" si="9"/>
        <v>0</v>
      </c>
      <c r="G22" s="78">
        <f t="shared" si="9"/>
        <v>0</v>
      </c>
      <c r="H22" s="77">
        <f t="shared" si="9"/>
        <v>0</v>
      </c>
      <c r="I22" s="77">
        <f t="shared" si="9"/>
        <v>0</v>
      </c>
      <c r="J22" s="78">
        <f t="shared" si="9"/>
        <v>0</v>
      </c>
      <c r="K22" s="77">
        <f t="shared" si="9"/>
        <v>0</v>
      </c>
      <c r="L22" s="77">
        <f t="shared" si="9"/>
        <v>0</v>
      </c>
      <c r="M22" s="77">
        <f t="shared" si="9"/>
        <v>0</v>
      </c>
      <c r="N22" s="77">
        <f t="shared" si="9"/>
        <v>0</v>
      </c>
      <c r="O22" s="77">
        <f t="shared" si="9"/>
        <v>0</v>
      </c>
      <c r="P22" s="77">
        <f t="shared" si="9"/>
        <v>0</v>
      </c>
      <c r="Q22" s="77">
        <f t="shared" si="9"/>
        <v>0</v>
      </c>
      <c r="R22" s="77">
        <f t="shared" si="9"/>
        <v>0</v>
      </c>
      <c r="S22" s="77">
        <f t="shared" si="9"/>
        <v>0</v>
      </c>
      <c r="T22" s="77">
        <f t="shared" si="9"/>
        <v>0</v>
      </c>
      <c r="U22" s="77"/>
      <c r="V22" s="77"/>
      <c r="W22" s="77"/>
      <c r="X22" s="77"/>
      <c r="Y22" s="77"/>
      <c r="Z22" s="75">
        <f t="shared" si="1"/>
        <v>0</v>
      </c>
      <c r="AA22" s="77">
        <f t="shared" si="9"/>
        <v>0</v>
      </c>
      <c r="AB22" s="77">
        <f t="shared" si="9"/>
        <v>0</v>
      </c>
    </row>
    <row r="23" spans="1:28" ht="18.75" hidden="1" customHeight="1" x14ac:dyDescent="0.2">
      <c r="A23" s="40" t="s">
        <v>44</v>
      </c>
      <c r="B23" s="15" t="s">
        <v>130</v>
      </c>
      <c r="C23" s="43" t="s">
        <v>145</v>
      </c>
      <c r="D23" s="72">
        <v>4356</v>
      </c>
      <c r="E23" s="76"/>
      <c r="F23" s="74"/>
      <c r="G23" s="75"/>
      <c r="H23" s="74"/>
      <c r="I23" s="74"/>
      <c r="J23" s="75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5">
        <f t="shared" si="1"/>
        <v>0</v>
      </c>
      <c r="AA23" s="74"/>
      <c r="AB23" s="74"/>
    </row>
    <row r="24" spans="1:28" s="18" customFormat="1" ht="18" hidden="1" customHeight="1" x14ac:dyDescent="0.2">
      <c r="A24" s="16" t="s">
        <v>146</v>
      </c>
      <c r="B24" s="17" t="s">
        <v>130</v>
      </c>
      <c r="C24" s="17" t="s">
        <v>147</v>
      </c>
      <c r="D24" s="70">
        <f t="shared" ref="D24:K24" si="10">SUM(D25)</f>
        <v>0</v>
      </c>
      <c r="E24" s="70">
        <f t="shared" si="10"/>
        <v>1246.3</v>
      </c>
      <c r="F24" s="70">
        <f t="shared" si="10"/>
        <v>0</v>
      </c>
      <c r="G24" s="71">
        <f t="shared" si="10"/>
        <v>3000</v>
      </c>
      <c r="H24" s="70">
        <f t="shared" si="10"/>
        <v>3000</v>
      </c>
      <c r="I24" s="70">
        <f t="shared" si="10"/>
        <v>0</v>
      </c>
      <c r="J24" s="71">
        <f t="shared" si="10"/>
        <v>5000</v>
      </c>
      <c r="K24" s="70">
        <f t="shared" si="10"/>
        <v>5000</v>
      </c>
      <c r="L24" s="70"/>
      <c r="M24" s="70"/>
      <c r="N24" s="70"/>
      <c r="O24" s="70"/>
      <c r="P24" s="70"/>
      <c r="Q24" s="70"/>
      <c r="R24" s="70"/>
      <c r="S24" s="70"/>
      <c r="T24" s="70">
        <f>SUM(T25)</f>
        <v>0</v>
      </c>
      <c r="U24" s="70"/>
      <c r="V24" s="70"/>
      <c r="W24" s="70"/>
      <c r="X24" s="70"/>
      <c r="Y24" s="70"/>
      <c r="Z24" s="75">
        <f t="shared" si="1"/>
        <v>5000</v>
      </c>
      <c r="AA24" s="70">
        <f>SUM(AA25)</f>
        <v>5000</v>
      </c>
      <c r="AB24" s="70">
        <f>SUM(AB25)</f>
        <v>0</v>
      </c>
    </row>
    <row r="25" spans="1:28" ht="16.5" hidden="1" customHeight="1" x14ac:dyDescent="0.2">
      <c r="A25" s="14" t="s">
        <v>289</v>
      </c>
      <c r="B25" s="15" t="s">
        <v>130</v>
      </c>
      <c r="C25" s="15" t="s">
        <v>147</v>
      </c>
      <c r="D25" s="72"/>
      <c r="E25" s="76">
        <v>1246.3</v>
      </c>
      <c r="F25" s="74"/>
      <c r="G25" s="75">
        <f>SUM(I25+H25)</f>
        <v>3000</v>
      </c>
      <c r="H25" s="74">
        <v>3000</v>
      </c>
      <c r="I25" s="74"/>
      <c r="J25" s="75">
        <f t="shared" si="5"/>
        <v>5000</v>
      </c>
      <c r="K25" s="74">
        <v>5000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5">
        <f t="shared" si="1"/>
        <v>5000</v>
      </c>
      <c r="AA25" s="74">
        <v>5000</v>
      </c>
      <c r="AB25" s="74"/>
    </row>
    <row r="26" spans="1:28" s="18" customFormat="1" ht="16.5" hidden="1" customHeight="1" x14ac:dyDescent="0.2">
      <c r="A26" s="16" t="s">
        <v>150</v>
      </c>
      <c r="B26" s="17" t="s">
        <v>130</v>
      </c>
      <c r="C26" s="17" t="s">
        <v>151</v>
      </c>
      <c r="D26" s="70">
        <f>SUM(D27+D28+D30+D31+D32+D33+D34+D35+D36+D37+D29)</f>
        <v>46890.6</v>
      </c>
      <c r="E26" s="70">
        <f>SUM(E27+E28+E29+E30+E31+E32+E33+E34+E35+E36+E37)</f>
        <v>51387.799999999996</v>
      </c>
      <c r="F26" s="70">
        <f>SUM(F27+F28+F29+F30+F31+F32+F33+F34+F35+F36+F37)</f>
        <v>0</v>
      </c>
      <c r="G26" s="75">
        <f>SUM(I26+H26)</f>
        <v>217242.9</v>
      </c>
      <c r="H26" s="70">
        <f>SUM(H27+H28+H30+H31+H32+H33+H34+H35+H36+H37+H38)</f>
        <v>202811.5</v>
      </c>
      <c r="I26" s="70">
        <f>SUM(I27+I28+I30+I31+I32+I33+I34+I35+I36+I37)</f>
        <v>14431.4</v>
      </c>
      <c r="J26" s="71">
        <f>SUM(J27+J28+J30+J31+J32+J33+J34+J35+J36+J37)</f>
        <v>70688.900000000009</v>
      </c>
      <c r="K26" s="70">
        <f>SUM(K27+K28+K30+K31+K32+K33+K34+K35+K36+K37)</f>
        <v>51421</v>
      </c>
      <c r="L26" s="70"/>
      <c r="M26" s="70"/>
      <c r="N26" s="70"/>
      <c r="O26" s="70"/>
      <c r="P26" s="70"/>
      <c r="Q26" s="70"/>
      <c r="R26" s="70"/>
      <c r="S26" s="70"/>
      <c r="T26" s="70">
        <f>SUM(T27+T28+T30+T31+T32+T33+T34+T35+T36+T37)</f>
        <v>19267.899999999998</v>
      </c>
      <c r="U26" s="70"/>
      <c r="V26" s="70"/>
      <c r="W26" s="70"/>
      <c r="X26" s="70"/>
      <c r="Y26" s="70"/>
      <c r="Z26" s="75">
        <f t="shared" si="1"/>
        <v>54328.899999999994</v>
      </c>
      <c r="AA26" s="70">
        <f>SUM(AA27+AA28+AA30+AA31+AA32+AA33+AA34+AA35+AA36+AA37)</f>
        <v>35061</v>
      </c>
      <c r="AB26" s="70">
        <f>SUM(AB27+AB28+AB30+AB31+AB32+AB33+AB34+AB35+AB36+AB37)</f>
        <v>19267.899999999998</v>
      </c>
    </row>
    <row r="27" spans="1:28" ht="16.5" hidden="1" customHeight="1" x14ac:dyDescent="0.2">
      <c r="A27" s="14" t="s">
        <v>290</v>
      </c>
      <c r="B27" s="15" t="s">
        <v>130</v>
      </c>
      <c r="C27" s="15" t="s">
        <v>151</v>
      </c>
      <c r="D27" s="72">
        <v>23000.2</v>
      </c>
      <c r="E27" s="76">
        <v>30129.8</v>
      </c>
      <c r="F27" s="74"/>
      <c r="G27" s="75">
        <f t="shared" si="4"/>
        <v>29503</v>
      </c>
      <c r="H27" s="74">
        <v>29503</v>
      </c>
      <c r="I27" s="74"/>
      <c r="J27" s="75">
        <f t="shared" si="5"/>
        <v>34307</v>
      </c>
      <c r="K27" s="74">
        <v>34307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5">
        <f t="shared" si="1"/>
        <v>33061</v>
      </c>
      <c r="AA27" s="74">
        <v>33061</v>
      </c>
      <c r="AB27" s="74"/>
    </row>
    <row r="28" spans="1:28" ht="25.5" hidden="1" x14ac:dyDescent="0.2">
      <c r="A28" s="14" t="s">
        <v>152</v>
      </c>
      <c r="B28" s="15" t="s">
        <v>130</v>
      </c>
      <c r="C28" s="15" t="s">
        <v>151</v>
      </c>
      <c r="D28" s="72">
        <v>2545.6999999999998</v>
      </c>
      <c r="E28" s="76">
        <v>2642.9</v>
      </c>
      <c r="F28" s="74"/>
      <c r="G28" s="75">
        <f t="shared" si="4"/>
        <v>1881</v>
      </c>
      <c r="H28" s="74">
        <v>1881</v>
      </c>
      <c r="I28" s="74"/>
      <c r="J28" s="75">
        <f t="shared" si="5"/>
        <v>15932</v>
      </c>
      <c r="K28" s="74">
        <v>15932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5">
        <f t="shared" si="1"/>
        <v>2000</v>
      </c>
      <c r="AA28" s="74">
        <v>2000</v>
      </c>
      <c r="AB28" s="74"/>
    </row>
    <row r="29" spans="1:28" hidden="1" x14ac:dyDescent="0.2">
      <c r="A29" s="40" t="s">
        <v>102</v>
      </c>
      <c r="B29" s="15" t="s">
        <v>130</v>
      </c>
      <c r="C29" s="15" t="s">
        <v>151</v>
      </c>
      <c r="D29" s="72">
        <v>450</v>
      </c>
      <c r="E29" s="76">
        <v>1135.4000000000001</v>
      </c>
      <c r="F29" s="74"/>
      <c r="G29" s="75">
        <f t="shared" si="4"/>
        <v>0</v>
      </c>
      <c r="H29" s="74"/>
      <c r="I29" s="74"/>
      <c r="J29" s="75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5">
        <f t="shared" si="1"/>
        <v>0</v>
      </c>
      <c r="AA29" s="74"/>
      <c r="AB29" s="74"/>
    </row>
    <row r="30" spans="1:28" ht="18" hidden="1" customHeight="1" x14ac:dyDescent="0.2">
      <c r="A30" s="14" t="s">
        <v>153</v>
      </c>
      <c r="B30" s="15" t="s">
        <v>130</v>
      </c>
      <c r="C30" s="15" t="s">
        <v>151</v>
      </c>
      <c r="D30" s="72">
        <v>7514.7</v>
      </c>
      <c r="E30" s="72">
        <v>2872</v>
      </c>
      <c r="F30" s="74"/>
      <c r="G30" s="75">
        <f t="shared" si="4"/>
        <v>0</v>
      </c>
      <c r="H30" s="74"/>
      <c r="I30" s="74"/>
      <c r="J30" s="75">
        <f t="shared" si="5"/>
        <v>1182</v>
      </c>
      <c r="K30" s="74">
        <v>1182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>
        <f t="shared" si="1"/>
        <v>0</v>
      </c>
      <c r="AA30" s="74"/>
      <c r="AB30" s="74"/>
    </row>
    <row r="31" spans="1:28" ht="39.75" hidden="1" customHeight="1" x14ac:dyDescent="0.2">
      <c r="A31" s="14" t="s">
        <v>291</v>
      </c>
      <c r="B31" s="15" t="s">
        <v>130</v>
      </c>
      <c r="C31" s="15" t="s">
        <v>151</v>
      </c>
      <c r="D31" s="72">
        <v>6672</v>
      </c>
      <c r="E31" s="76">
        <v>6376.3</v>
      </c>
      <c r="F31" s="74"/>
      <c r="G31" s="75">
        <f t="shared" si="4"/>
        <v>6176.3</v>
      </c>
      <c r="H31" s="74"/>
      <c r="I31" s="74">
        <v>6176.3</v>
      </c>
      <c r="J31" s="75">
        <f t="shared" si="5"/>
        <v>7090.6</v>
      </c>
      <c r="K31" s="74"/>
      <c r="L31" s="74"/>
      <c r="M31" s="74"/>
      <c r="N31" s="74"/>
      <c r="O31" s="74"/>
      <c r="P31" s="74"/>
      <c r="Q31" s="74"/>
      <c r="R31" s="74"/>
      <c r="S31" s="74"/>
      <c r="T31" s="74">
        <v>7090.6</v>
      </c>
      <c r="U31" s="74"/>
      <c r="V31" s="74"/>
      <c r="W31" s="74"/>
      <c r="X31" s="74"/>
      <c r="Y31" s="74"/>
      <c r="Z31" s="75">
        <f t="shared" si="1"/>
        <v>7090.6</v>
      </c>
      <c r="AA31" s="74"/>
      <c r="AB31" s="74">
        <v>7090.6</v>
      </c>
    </row>
    <row r="32" spans="1:28" ht="25.5" hidden="1" x14ac:dyDescent="0.2">
      <c r="A32" s="14" t="s">
        <v>292</v>
      </c>
      <c r="B32" s="15" t="s">
        <v>130</v>
      </c>
      <c r="C32" s="15" t="s">
        <v>151</v>
      </c>
      <c r="D32" s="72">
        <v>4198</v>
      </c>
      <c r="E32" s="76">
        <v>5164.8</v>
      </c>
      <c r="F32" s="74"/>
      <c r="G32" s="75">
        <f t="shared" si="4"/>
        <v>5164.8</v>
      </c>
      <c r="H32" s="74"/>
      <c r="I32" s="74">
        <v>5164.8</v>
      </c>
      <c r="J32" s="75">
        <f t="shared" si="5"/>
        <v>7718.5</v>
      </c>
      <c r="K32" s="74"/>
      <c r="L32" s="74"/>
      <c r="M32" s="74"/>
      <c r="N32" s="74"/>
      <c r="O32" s="74"/>
      <c r="P32" s="74"/>
      <c r="Q32" s="74"/>
      <c r="R32" s="74"/>
      <c r="S32" s="74"/>
      <c r="T32" s="74">
        <v>7718.5</v>
      </c>
      <c r="U32" s="74"/>
      <c r="V32" s="74"/>
      <c r="W32" s="74"/>
      <c r="X32" s="74"/>
      <c r="Y32" s="74"/>
      <c r="Z32" s="75">
        <f t="shared" si="1"/>
        <v>7718.5</v>
      </c>
      <c r="AA32" s="74"/>
      <c r="AB32" s="74">
        <v>7718.5</v>
      </c>
    </row>
    <row r="33" spans="1:28" ht="25.5" hidden="1" x14ac:dyDescent="0.2">
      <c r="A33" s="14" t="s">
        <v>293</v>
      </c>
      <c r="B33" s="15" t="s">
        <v>130</v>
      </c>
      <c r="C33" s="15" t="s">
        <v>151</v>
      </c>
      <c r="D33" s="72">
        <v>2312.8000000000002</v>
      </c>
      <c r="E33" s="76">
        <v>2293.1999999999998</v>
      </c>
      <c r="F33" s="74"/>
      <c r="G33" s="75">
        <f t="shared" si="4"/>
        <v>2293.1999999999998</v>
      </c>
      <c r="H33" s="74"/>
      <c r="I33" s="74">
        <v>2293.1999999999998</v>
      </c>
      <c r="J33" s="75">
        <f t="shared" si="5"/>
        <v>3427</v>
      </c>
      <c r="K33" s="74"/>
      <c r="L33" s="74"/>
      <c r="M33" s="74"/>
      <c r="N33" s="74"/>
      <c r="O33" s="74"/>
      <c r="P33" s="74"/>
      <c r="Q33" s="74"/>
      <c r="R33" s="74"/>
      <c r="S33" s="74"/>
      <c r="T33" s="74">
        <v>3427</v>
      </c>
      <c r="U33" s="74"/>
      <c r="V33" s="74"/>
      <c r="W33" s="74"/>
      <c r="X33" s="74"/>
      <c r="Y33" s="74"/>
      <c r="Z33" s="75">
        <f t="shared" si="1"/>
        <v>3427</v>
      </c>
      <c r="AA33" s="74"/>
      <c r="AB33" s="74">
        <v>3427</v>
      </c>
    </row>
    <row r="34" spans="1:28" ht="25.5" hidden="1" x14ac:dyDescent="0.2">
      <c r="A34" s="14" t="s">
        <v>294</v>
      </c>
      <c r="B34" s="15" t="s">
        <v>130</v>
      </c>
      <c r="C34" s="15" t="s">
        <v>151</v>
      </c>
      <c r="D34" s="72">
        <v>9.5</v>
      </c>
      <c r="E34" s="76"/>
      <c r="F34" s="74"/>
      <c r="G34" s="75">
        <f t="shared" si="4"/>
        <v>18</v>
      </c>
      <c r="H34" s="74"/>
      <c r="I34" s="74">
        <v>18</v>
      </c>
      <c r="J34" s="75">
        <f t="shared" si="5"/>
        <v>0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5">
        <f t="shared" si="1"/>
        <v>0</v>
      </c>
      <c r="AA34" s="74"/>
      <c r="AB34" s="74"/>
    </row>
    <row r="35" spans="1:28" ht="25.5" hidden="1" x14ac:dyDescent="0.2">
      <c r="A35" s="14" t="s">
        <v>295</v>
      </c>
      <c r="B35" s="15" t="s">
        <v>130</v>
      </c>
      <c r="C35" s="15" t="s">
        <v>151</v>
      </c>
      <c r="D35" s="72">
        <v>187.7</v>
      </c>
      <c r="E35" s="76"/>
      <c r="F35" s="74"/>
      <c r="G35" s="75">
        <f t="shared" si="4"/>
        <v>0</v>
      </c>
      <c r="H35" s="74"/>
      <c r="I35" s="74"/>
      <c r="J35" s="75">
        <f t="shared" si="5"/>
        <v>0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5">
        <f t="shared" si="1"/>
        <v>0</v>
      </c>
      <c r="AA35" s="74"/>
      <c r="AB35" s="74"/>
    </row>
    <row r="36" spans="1:28" ht="42.75" hidden="1" customHeight="1" x14ac:dyDescent="0.2">
      <c r="A36" s="14" t="s">
        <v>296</v>
      </c>
      <c r="B36" s="15" t="s">
        <v>130</v>
      </c>
      <c r="C36" s="15" t="s">
        <v>151</v>
      </c>
      <c r="D36" s="72"/>
      <c r="E36" s="76">
        <v>684.7</v>
      </c>
      <c r="F36" s="74"/>
      <c r="G36" s="75">
        <f t="shared" si="4"/>
        <v>684.7</v>
      </c>
      <c r="H36" s="74"/>
      <c r="I36" s="74">
        <v>684.7</v>
      </c>
      <c r="J36" s="75">
        <f t="shared" si="5"/>
        <v>930.7</v>
      </c>
      <c r="K36" s="74"/>
      <c r="L36" s="74"/>
      <c r="M36" s="74"/>
      <c r="N36" s="74"/>
      <c r="O36" s="74"/>
      <c r="P36" s="74"/>
      <c r="Q36" s="74"/>
      <c r="R36" s="74"/>
      <c r="S36" s="74"/>
      <c r="T36" s="74">
        <v>930.7</v>
      </c>
      <c r="U36" s="74"/>
      <c r="V36" s="74"/>
      <c r="W36" s="74"/>
      <c r="X36" s="74"/>
      <c r="Y36" s="74"/>
      <c r="Z36" s="75">
        <f t="shared" si="1"/>
        <v>930.7</v>
      </c>
      <c r="AA36" s="74"/>
      <c r="AB36" s="74">
        <v>930.7</v>
      </c>
    </row>
    <row r="37" spans="1:28" ht="38.25" hidden="1" x14ac:dyDescent="0.2">
      <c r="A37" s="14" t="s">
        <v>297</v>
      </c>
      <c r="B37" s="15" t="s">
        <v>130</v>
      </c>
      <c r="C37" s="15" t="s">
        <v>151</v>
      </c>
      <c r="D37" s="72"/>
      <c r="E37" s="73">
        <v>88.7</v>
      </c>
      <c r="F37" s="74"/>
      <c r="G37" s="75">
        <f t="shared" si="4"/>
        <v>94.4</v>
      </c>
      <c r="H37" s="74"/>
      <c r="I37" s="74">
        <v>94.4</v>
      </c>
      <c r="J37" s="75">
        <f t="shared" si="5"/>
        <v>101.1</v>
      </c>
      <c r="K37" s="74"/>
      <c r="L37" s="74"/>
      <c r="M37" s="74"/>
      <c r="N37" s="74"/>
      <c r="O37" s="74"/>
      <c r="P37" s="74"/>
      <c r="Q37" s="74"/>
      <c r="R37" s="74"/>
      <c r="S37" s="74"/>
      <c r="T37" s="74">
        <v>101.1</v>
      </c>
      <c r="U37" s="74"/>
      <c r="V37" s="74"/>
      <c r="W37" s="74"/>
      <c r="X37" s="74"/>
      <c r="Y37" s="74"/>
      <c r="Z37" s="75">
        <f t="shared" si="1"/>
        <v>101.1</v>
      </c>
      <c r="AA37" s="74"/>
      <c r="AB37" s="74">
        <v>101.1</v>
      </c>
    </row>
    <row r="38" spans="1:28" hidden="1" x14ac:dyDescent="0.2">
      <c r="A38" s="40" t="s">
        <v>72</v>
      </c>
      <c r="B38" s="43" t="s">
        <v>130</v>
      </c>
      <c r="C38" s="43" t="s">
        <v>151</v>
      </c>
      <c r="D38" s="72"/>
      <c r="E38" s="73"/>
      <c r="F38" s="74"/>
      <c r="G38" s="75">
        <f t="shared" si="4"/>
        <v>171427.5</v>
      </c>
      <c r="H38" s="74">
        <v>171427.5</v>
      </c>
      <c r="I38" s="74"/>
      <c r="J38" s="75">
        <f t="shared" si="5"/>
        <v>0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5">
        <f t="shared" si="1"/>
        <v>0</v>
      </c>
      <c r="AA38" s="74"/>
      <c r="AB38" s="74"/>
    </row>
    <row r="39" spans="1:28" s="130" customFormat="1" ht="24.75" customHeight="1" x14ac:dyDescent="0.2">
      <c r="A39" s="127" t="s">
        <v>154</v>
      </c>
      <c r="B39" s="128" t="s">
        <v>134</v>
      </c>
      <c r="C39" s="128" t="s">
        <v>131</v>
      </c>
      <c r="D39" s="129">
        <f t="shared" ref="D39:O39" si="11">SUM(D40+D53+D59)</f>
        <v>136917.9</v>
      </c>
      <c r="E39" s="131">
        <f t="shared" si="11"/>
        <v>154376.4</v>
      </c>
      <c r="F39" s="131">
        <f t="shared" si="11"/>
        <v>0</v>
      </c>
      <c r="G39" s="79">
        <f t="shared" si="11"/>
        <v>12336</v>
      </c>
      <c r="H39" s="131">
        <f t="shared" si="11"/>
        <v>12336</v>
      </c>
      <c r="I39" s="131">
        <f t="shared" si="11"/>
        <v>0</v>
      </c>
      <c r="J39" s="79">
        <f t="shared" si="11"/>
        <v>18629.2</v>
      </c>
      <c r="K39" s="131">
        <f t="shared" si="11"/>
        <v>18629.2</v>
      </c>
      <c r="L39" s="131">
        <f t="shared" si="11"/>
        <v>105</v>
      </c>
      <c r="M39" s="131">
        <f t="shared" si="11"/>
        <v>0</v>
      </c>
      <c r="N39" s="131">
        <f t="shared" si="11"/>
        <v>0</v>
      </c>
      <c r="O39" s="131">
        <f t="shared" si="11"/>
        <v>0</v>
      </c>
      <c r="P39" s="131"/>
      <c r="Q39" s="131"/>
      <c r="R39" s="131">
        <f>SUM(R40+R53+R59)</f>
        <v>0</v>
      </c>
      <c r="S39" s="131"/>
      <c r="T39" s="131">
        <f>SUM(T40+T53+T59)</f>
        <v>0</v>
      </c>
      <c r="U39" s="131"/>
      <c r="V39" s="131"/>
      <c r="W39" s="131"/>
      <c r="X39" s="131"/>
      <c r="Y39" s="131"/>
      <c r="Z39" s="75">
        <f t="shared" si="1"/>
        <v>9505.2000000000007</v>
      </c>
      <c r="AA39" s="131">
        <f>SUM(AA40+AA53+AA59)</f>
        <v>9505.2000000000007</v>
      </c>
      <c r="AB39" s="131">
        <f>SUM(AB40+AB53+AB59)</f>
        <v>0</v>
      </c>
    </row>
    <row r="40" spans="1:28" s="18" customFormat="1" ht="18" customHeight="1" x14ac:dyDescent="0.2">
      <c r="A40" s="16" t="s">
        <v>298</v>
      </c>
      <c r="B40" s="17" t="s">
        <v>134</v>
      </c>
      <c r="C40" s="17" t="s">
        <v>132</v>
      </c>
      <c r="D40" s="70">
        <f>SUM(D41+D42+D52)</f>
        <v>128085.6</v>
      </c>
      <c r="E40" s="70">
        <f t="shared" ref="E40:AB40" si="12">SUM(E41+E42+E52)</f>
        <v>145277.19999999998</v>
      </c>
      <c r="F40" s="70">
        <f t="shared" si="12"/>
        <v>0</v>
      </c>
      <c r="G40" s="71">
        <f t="shared" si="12"/>
        <v>4138</v>
      </c>
      <c r="H40" s="70">
        <f t="shared" si="12"/>
        <v>4138</v>
      </c>
      <c r="I40" s="70">
        <f t="shared" si="12"/>
        <v>0</v>
      </c>
      <c r="J40" s="71">
        <f t="shared" si="12"/>
        <v>4138</v>
      </c>
      <c r="K40" s="70">
        <f t="shared" si="12"/>
        <v>4138</v>
      </c>
      <c r="L40" s="70">
        <f t="shared" si="12"/>
        <v>0</v>
      </c>
      <c r="M40" s="70">
        <f t="shared" si="12"/>
        <v>0</v>
      </c>
      <c r="N40" s="70">
        <f t="shared" si="12"/>
        <v>0</v>
      </c>
      <c r="O40" s="70">
        <f t="shared" si="12"/>
        <v>0</v>
      </c>
      <c r="P40" s="70"/>
      <c r="Q40" s="70"/>
      <c r="R40" s="70">
        <f t="shared" si="12"/>
        <v>0</v>
      </c>
      <c r="S40" s="70"/>
      <c r="T40" s="70">
        <f t="shared" si="12"/>
        <v>0</v>
      </c>
      <c r="U40" s="70"/>
      <c r="V40" s="70"/>
      <c r="W40" s="70"/>
      <c r="X40" s="70"/>
      <c r="Y40" s="70"/>
      <c r="Z40" s="75">
        <f t="shared" si="1"/>
        <v>500</v>
      </c>
      <c r="AA40" s="70">
        <f t="shared" si="12"/>
        <v>500</v>
      </c>
      <c r="AB40" s="70">
        <f t="shared" si="12"/>
        <v>0</v>
      </c>
    </row>
    <row r="41" spans="1:28" x14ac:dyDescent="0.2">
      <c r="A41" s="14" t="s">
        <v>155</v>
      </c>
      <c r="B41" s="15" t="s">
        <v>134</v>
      </c>
      <c r="C41" s="15" t="s">
        <v>132</v>
      </c>
      <c r="D41" s="72">
        <v>128085.6</v>
      </c>
      <c r="E41" s="72">
        <v>140380.4</v>
      </c>
      <c r="F41" s="74"/>
      <c r="G41" s="75">
        <f t="shared" ref="G41:G60" si="13">SUM(I41+H41)</f>
        <v>0</v>
      </c>
      <c r="H41" s="74"/>
      <c r="I41" s="74"/>
      <c r="J41" s="75">
        <f t="shared" si="5"/>
        <v>0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5">
        <f t="shared" si="1"/>
        <v>0</v>
      </c>
      <c r="AA41" s="74"/>
      <c r="AB41" s="74"/>
    </row>
    <row r="42" spans="1:28" ht="51" collapsed="1" x14ac:dyDescent="0.2">
      <c r="A42" s="14" t="s">
        <v>156</v>
      </c>
      <c r="B42" s="15" t="s">
        <v>134</v>
      </c>
      <c r="C42" s="15" t="s">
        <v>132</v>
      </c>
      <c r="D42" s="72"/>
      <c r="E42" s="73">
        <f>SUM(E43:E51)</f>
        <v>3982</v>
      </c>
      <c r="F42" s="74"/>
      <c r="G42" s="75">
        <f t="shared" si="13"/>
        <v>4128</v>
      </c>
      <c r="H42" s="74">
        <v>4128</v>
      </c>
      <c r="I42" s="74"/>
      <c r="J42" s="75">
        <f t="shared" si="5"/>
        <v>4128</v>
      </c>
      <c r="K42" s="74">
        <v>4128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>
        <f t="shared" si="1"/>
        <v>500</v>
      </c>
      <c r="AA42" s="74">
        <v>500</v>
      </c>
      <c r="AB42" s="74"/>
    </row>
    <row r="43" spans="1:28" hidden="1" outlineLevel="1" x14ac:dyDescent="0.2">
      <c r="A43" s="14" t="s">
        <v>157</v>
      </c>
      <c r="B43" s="15" t="s">
        <v>134</v>
      </c>
      <c r="C43" s="15" t="s">
        <v>132</v>
      </c>
      <c r="D43" s="72"/>
      <c r="E43" s="73">
        <v>848</v>
      </c>
      <c r="F43" s="74"/>
      <c r="G43" s="75">
        <f t="shared" si="13"/>
        <v>0</v>
      </c>
      <c r="H43" s="74"/>
      <c r="I43" s="74"/>
      <c r="J43" s="75">
        <f t="shared" si="5"/>
        <v>0</v>
      </c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>
        <f t="shared" si="1"/>
        <v>0</v>
      </c>
      <c r="AA43" s="74"/>
      <c r="AB43" s="74"/>
    </row>
    <row r="44" spans="1:28" hidden="1" outlineLevel="1" x14ac:dyDescent="0.2">
      <c r="A44" s="14" t="s">
        <v>158</v>
      </c>
      <c r="B44" s="15" t="s">
        <v>134</v>
      </c>
      <c r="C44" s="15" t="s">
        <v>132</v>
      </c>
      <c r="D44" s="72"/>
      <c r="E44" s="73">
        <v>245</v>
      </c>
      <c r="F44" s="74"/>
      <c r="G44" s="75">
        <f t="shared" si="13"/>
        <v>0</v>
      </c>
      <c r="H44" s="74"/>
      <c r="I44" s="74"/>
      <c r="J44" s="75">
        <f t="shared" si="5"/>
        <v>0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5">
        <f t="shared" si="1"/>
        <v>0</v>
      </c>
      <c r="AA44" s="74"/>
      <c r="AB44" s="74"/>
    </row>
    <row r="45" spans="1:28" hidden="1" outlineLevel="1" x14ac:dyDescent="0.2">
      <c r="A45" s="14" t="s">
        <v>159</v>
      </c>
      <c r="B45" s="15" t="s">
        <v>134</v>
      </c>
      <c r="C45" s="15" t="s">
        <v>132</v>
      </c>
      <c r="D45" s="72"/>
      <c r="E45" s="73">
        <v>179</v>
      </c>
      <c r="F45" s="74"/>
      <c r="G45" s="75">
        <f t="shared" si="13"/>
        <v>0</v>
      </c>
      <c r="H45" s="74"/>
      <c r="I45" s="74"/>
      <c r="J45" s="75">
        <f t="shared" si="5"/>
        <v>0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>
        <f t="shared" si="1"/>
        <v>0</v>
      </c>
      <c r="AA45" s="74"/>
      <c r="AB45" s="74"/>
    </row>
    <row r="46" spans="1:28" hidden="1" outlineLevel="1" x14ac:dyDescent="0.2">
      <c r="A46" s="14" t="s">
        <v>160</v>
      </c>
      <c r="B46" s="15" t="s">
        <v>134</v>
      </c>
      <c r="C46" s="15" t="s">
        <v>132</v>
      </c>
      <c r="D46" s="72"/>
      <c r="E46" s="73">
        <v>130</v>
      </c>
      <c r="F46" s="74"/>
      <c r="G46" s="75">
        <f t="shared" si="13"/>
        <v>0</v>
      </c>
      <c r="H46" s="74"/>
      <c r="I46" s="74"/>
      <c r="J46" s="75">
        <f t="shared" si="5"/>
        <v>0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>
        <f t="shared" si="1"/>
        <v>0</v>
      </c>
      <c r="AA46" s="74"/>
      <c r="AB46" s="74"/>
    </row>
    <row r="47" spans="1:28" ht="25.5" hidden="1" outlineLevel="1" x14ac:dyDescent="0.2">
      <c r="A47" s="14" t="s">
        <v>161</v>
      </c>
      <c r="B47" s="15" t="s">
        <v>134</v>
      </c>
      <c r="C47" s="15" t="s">
        <v>132</v>
      </c>
      <c r="D47" s="72"/>
      <c r="E47" s="73">
        <v>55</v>
      </c>
      <c r="F47" s="74"/>
      <c r="G47" s="75">
        <f t="shared" si="13"/>
        <v>0</v>
      </c>
      <c r="H47" s="74"/>
      <c r="I47" s="74"/>
      <c r="J47" s="75">
        <f t="shared" si="5"/>
        <v>0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>
        <f t="shared" si="1"/>
        <v>0</v>
      </c>
      <c r="AA47" s="74"/>
      <c r="AB47" s="74"/>
    </row>
    <row r="48" spans="1:28" hidden="1" outlineLevel="1" x14ac:dyDescent="0.2">
      <c r="A48" s="14" t="s">
        <v>162</v>
      </c>
      <c r="B48" s="15" t="s">
        <v>134</v>
      </c>
      <c r="C48" s="15" t="s">
        <v>132</v>
      </c>
      <c r="D48" s="72"/>
      <c r="E48" s="73">
        <v>15</v>
      </c>
      <c r="F48" s="74"/>
      <c r="G48" s="75">
        <f t="shared" si="13"/>
        <v>0</v>
      </c>
      <c r="H48" s="74"/>
      <c r="I48" s="74"/>
      <c r="J48" s="75">
        <f t="shared" si="5"/>
        <v>0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5">
        <f t="shared" si="1"/>
        <v>0</v>
      </c>
      <c r="AA48" s="74"/>
      <c r="AB48" s="74"/>
    </row>
    <row r="49" spans="1:28" hidden="1" outlineLevel="1" x14ac:dyDescent="0.2">
      <c r="A49" s="14" t="s">
        <v>163</v>
      </c>
      <c r="B49" s="15" t="s">
        <v>134</v>
      </c>
      <c r="C49" s="15" t="s">
        <v>132</v>
      </c>
      <c r="D49" s="72"/>
      <c r="E49" s="73">
        <v>10</v>
      </c>
      <c r="F49" s="74"/>
      <c r="G49" s="75">
        <f t="shared" si="13"/>
        <v>0</v>
      </c>
      <c r="H49" s="74"/>
      <c r="I49" s="74"/>
      <c r="J49" s="75">
        <f t="shared" si="5"/>
        <v>0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5">
        <f t="shared" si="1"/>
        <v>0</v>
      </c>
      <c r="AA49" s="74"/>
      <c r="AB49" s="74"/>
    </row>
    <row r="50" spans="1:28" hidden="1" outlineLevel="1" x14ac:dyDescent="0.2">
      <c r="A50" s="14" t="s">
        <v>164</v>
      </c>
      <c r="B50" s="15" t="s">
        <v>134</v>
      </c>
      <c r="C50" s="15" t="s">
        <v>132</v>
      </c>
      <c r="D50" s="72"/>
      <c r="E50" s="73">
        <v>100</v>
      </c>
      <c r="F50" s="74"/>
      <c r="G50" s="75">
        <f t="shared" si="13"/>
        <v>0</v>
      </c>
      <c r="H50" s="74"/>
      <c r="I50" s="74"/>
      <c r="J50" s="75">
        <f t="shared" si="5"/>
        <v>0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5">
        <f t="shared" si="1"/>
        <v>0</v>
      </c>
      <c r="AA50" s="74"/>
      <c r="AB50" s="74"/>
    </row>
    <row r="51" spans="1:28" hidden="1" outlineLevel="1" x14ac:dyDescent="0.2">
      <c r="A51" s="14" t="s">
        <v>165</v>
      </c>
      <c r="B51" s="15" t="s">
        <v>134</v>
      </c>
      <c r="C51" s="15" t="s">
        <v>132</v>
      </c>
      <c r="D51" s="72"/>
      <c r="E51" s="73">
        <v>2400</v>
      </c>
      <c r="F51" s="74"/>
      <c r="G51" s="75">
        <f t="shared" si="13"/>
        <v>0</v>
      </c>
      <c r="H51" s="74"/>
      <c r="I51" s="74"/>
      <c r="J51" s="75">
        <f t="shared" si="5"/>
        <v>0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5">
        <f t="shared" si="1"/>
        <v>0</v>
      </c>
      <c r="AA51" s="74"/>
      <c r="AB51" s="74"/>
    </row>
    <row r="52" spans="1:28" ht="38.25" collapsed="1" x14ac:dyDescent="0.2">
      <c r="A52" s="14" t="s">
        <v>166</v>
      </c>
      <c r="B52" s="15" t="s">
        <v>134</v>
      </c>
      <c r="C52" s="15" t="s">
        <v>132</v>
      </c>
      <c r="D52" s="72"/>
      <c r="E52" s="73">
        <v>914.8</v>
      </c>
      <c r="F52" s="74"/>
      <c r="G52" s="75">
        <f t="shared" si="13"/>
        <v>10</v>
      </c>
      <c r="H52" s="74">
        <v>10</v>
      </c>
      <c r="I52" s="74"/>
      <c r="J52" s="75">
        <f t="shared" si="5"/>
        <v>10</v>
      </c>
      <c r="K52" s="74">
        <v>10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5">
        <f t="shared" si="1"/>
        <v>0</v>
      </c>
      <c r="AA52" s="74"/>
      <c r="AB52" s="74"/>
    </row>
    <row r="53" spans="1:28" s="19" customFormat="1" ht="28.5" customHeight="1" x14ac:dyDescent="0.2">
      <c r="A53" s="16" t="s">
        <v>167</v>
      </c>
      <c r="B53" s="17" t="s">
        <v>134</v>
      </c>
      <c r="C53" s="17" t="s">
        <v>168</v>
      </c>
      <c r="D53" s="70">
        <f>SUM(D54+D56+D57+D58)</f>
        <v>8832.2999999999993</v>
      </c>
      <c r="E53" s="70">
        <f>SUM(E54+E56+E57+E58)</f>
        <v>9009.1999999999989</v>
      </c>
      <c r="F53" s="70">
        <f>SUM(F54+F56+F57+F58)</f>
        <v>0</v>
      </c>
      <c r="G53" s="71">
        <f>SUM(G54+G56+G57+G58)</f>
        <v>8198</v>
      </c>
      <c r="H53" s="70">
        <f>SUM(H54+H56+H57+H58)</f>
        <v>8198</v>
      </c>
      <c r="I53" s="70">
        <f>I54+I56+I57+I58</f>
        <v>0</v>
      </c>
      <c r="J53" s="71">
        <f>SUM(J54+J56+J57+J58)</f>
        <v>14491.2</v>
      </c>
      <c r="K53" s="70">
        <f>SUM(K54+K56+K57+K58)</f>
        <v>14491.2</v>
      </c>
      <c r="L53" s="70">
        <f t="shared" ref="L53:R53" si="14">SUM(L54+L56+L57+L58)</f>
        <v>105</v>
      </c>
      <c r="M53" s="70">
        <f t="shared" si="14"/>
        <v>0</v>
      </c>
      <c r="N53" s="70">
        <f t="shared" si="14"/>
        <v>0</v>
      </c>
      <c r="O53" s="70">
        <f t="shared" si="14"/>
        <v>0</v>
      </c>
      <c r="P53" s="70">
        <f t="shared" si="14"/>
        <v>0</v>
      </c>
      <c r="Q53" s="70">
        <f t="shared" si="14"/>
        <v>0</v>
      </c>
      <c r="R53" s="70">
        <f t="shared" si="14"/>
        <v>0</v>
      </c>
      <c r="S53" s="70"/>
      <c r="T53" s="70">
        <f>SUM(T54+T56+T57+T58)</f>
        <v>0</v>
      </c>
      <c r="U53" s="70"/>
      <c r="V53" s="70"/>
      <c r="W53" s="70"/>
      <c r="X53" s="70"/>
      <c r="Y53" s="70"/>
      <c r="Z53" s="75">
        <f t="shared" si="1"/>
        <v>9005.2000000000007</v>
      </c>
      <c r="AA53" s="70">
        <f>SUM(AA54+AA55+AA56+AA57+AA58)</f>
        <v>9005.2000000000007</v>
      </c>
      <c r="AB53" s="70">
        <f>SUM(AB54+AB56+AB57+AB58)</f>
        <v>0</v>
      </c>
    </row>
    <row r="54" spans="1:28" ht="25.5" x14ac:dyDescent="0.2">
      <c r="A54" s="14" t="s">
        <v>299</v>
      </c>
      <c r="B54" s="15" t="s">
        <v>134</v>
      </c>
      <c r="C54" s="15" t="s">
        <v>168</v>
      </c>
      <c r="D54" s="72">
        <v>1615.8</v>
      </c>
      <c r="E54" s="73">
        <v>1236.8</v>
      </c>
      <c r="F54" s="74"/>
      <c r="G54" s="75">
        <f t="shared" si="13"/>
        <v>723</v>
      </c>
      <c r="H54" s="74">
        <v>723</v>
      </c>
      <c r="I54" s="74"/>
      <c r="J54" s="75">
        <f t="shared" si="5"/>
        <v>2655</v>
      </c>
      <c r="K54" s="74">
        <v>2655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5">
        <f t="shared" si="1"/>
        <v>800</v>
      </c>
      <c r="AA54" s="74">
        <v>800</v>
      </c>
      <c r="AB54" s="74"/>
    </row>
    <row r="55" spans="1:28" ht="30.75" customHeight="1" x14ac:dyDescent="0.2">
      <c r="A55" s="14" t="s">
        <v>416</v>
      </c>
      <c r="B55" s="15" t="s">
        <v>134</v>
      </c>
      <c r="C55" s="15" t="s">
        <v>168</v>
      </c>
      <c r="D55" s="72"/>
      <c r="E55" s="73"/>
      <c r="F55" s="74"/>
      <c r="G55" s="75"/>
      <c r="H55" s="74"/>
      <c r="I55" s="74"/>
      <c r="J55" s="75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5">
        <f>AA55+AB55</f>
        <v>100</v>
      </c>
      <c r="AA55" s="74">
        <v>100</v>
      </c>
      <c r="AB55" s="74"/>
    </row>
    <row r="56" spans="1:28" ht="27.75" customHeight="1" x14ac:dyDescent="0.2">
      <c r="A56" s="14" t="s">
        <v>300</v>
      </c>
      <c r="B56" s="15" t="s">
        <v>134</v>
      </c>
      <c r="C56" s="15" t="s">
        <v>168</v>
      </c>
      <c r="D56" s="72">
        <v>7216.5</v>
      </c>
      <c r="E56" s="73">
        <v>7772.4</v>
      </c>
      <c r="F56" s="74"/>
      <c r="G56" s="75">
        <f t="shared" si="13"/>
        <v>7475</v>
      </c>
      <c r="H56" s="74">
        <v>7475</v>
      </c>
      <c r="I56" s="74"/>
      <c r="J56" s="75">
        <f t="shared" si="5"/>
        <v>7440.2</v>
      </c>
      <c r="K56" s="74">
        <v>7440.2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5">
        <f t="shared" si="1"/>
        <v>7440.2</v>
      </c>
      <c r="AA56" s="74">
        <v>7440.2</v>
      </c>
      <c r="AB56" s="74"/>
    </row>
    <row r="57" spans="1:28" ht="19.5" customHeight="1" x14ac:dyDescent="0.2">
      <c r="A57" s="40" t="s">
        <v>23</v>
      </c>
      <c r="B57" s="43" t="s">
        <v>134</v>
      </c>
      <c r="C57" s="43" t="s">
        <v>168</v>
      </c>
      <c r="D57" s="72"/>
      <c r="E57" s="73"/>
      <c r="F57" s="74"/>
      <c r="G57" s="75">
        <f t="shared" si="13"/>
        <v>0</v>
      </c>
      <c r="H57" s="74"/>
      <c r="I57" s="74"/>
      <c r="J57" s="75">
        <f>SUM(K57+T57)</f>
        <v>4130</v>
      </c>
      <c r="K57" s="74">
        <v>4130</v>
      </c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5">
        <f t="shared" si="1"/>
        <v>500</v>
      </c>
      <c r="AA57" s="74">
        <v>500</v>
      </c>
      <c r="AB57" s="74"/>
    </row>
    <row r="58" spans="1:28" s="48" customFormat="1" ht="19.5" customHeight="1" x14ac:dyDescent="0.2">
      <c r="A58" s="41" t="s">
        <v>425</v>
      </c>
      <c r="B58" s="47" t="s">
        <v>134</v>
      </c>
      <c r="C58" s="47" t="s">
        <v>168</v>
      </c>
      <c r="D58" s="80"/>
      <c r="E58" s="80"/>
      <c r="F58" s="80"/>
      <c r="G58" s="75">
        <f t="shared" si="13"/>
        <v>0</v>
      </c>
      <c r="H58" s="80">
        <v>0</v>
      </c>
      <c r="I58" s="80">
        <v>0</v>
      </c>
      <c r="J58" s="82">
        <f>SUM(K58+T58)</f>
        <v>266</v>
      </c>
      <c r="K58" s="74">
        <v>266</v>
      </c>
      <c r="L58" s="80">
        <v>105</v>
      </c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75">
        <f t="shared" si="1"/>
        <v>165</v>
      </c>
      <c r="AA58" s="80">
        <v>165</v>
      </c>
      <c r="AB58" s="80">
        <v>0</v>
      </c>
    </row>
    <row r="59" spans="1:28" s="18" customFormat="1" ht="25.5" x14ac:dyDescent="0.2">
      <c r="A59" s="16" t="s">
        <v>169</v>
      </c>
      <c r="B59" s="17" t="s">
        <v>134</v>
      </c>
      <c r="C59" s="17" t="s">
        <v>170</v>
      </c>
      <c r="D59" s="70">
        <f>SUM(D60)</f>
        <v>0</v>
      </c>
      <c r="E59" s="70">
        <f t="shared" ref="E59:AB59" si="15">SUM(E60)</f>
        <v>90</v>
      </c>
      <c r="F59" s="70">
        <f t="shared" si="15"/>
        <v>0</v>
      </c>
      <c r="G59" s="71">
        <f t="shared" si="15"/>
        <v>0</v>
      </c>
      <c r="H59" s="70">
        <f t="shared" si="15"/>
        <v>0</v>
      </c>
      <c r="I59" s="70">
        <f t="shared" si="15"/>
        <v>0</v>
      </c>
      <c r="J59" s="71">
        <f t="shared" si="15"/>
        <v>0</v>
      </c>
      <c r="K59" s="70">
        <f t="shared" si="15"/>
        <v>0</v>
      </c>
      <c r="L59" s="70">
        <f t="shared" si="15"/>
        <v>0</v>
      </c>
      <c r="M59" s="70">
        <f t="shared" si="15"/>
        <v>0</v>
      </c>
      <c r="N59" s="70">
        <f t="shared" si="15"/>
        <v>0</v>
      </c>
      <c r="O59" s="70">
        <f t="shared" si="15"/>
        <v>0</v>
      </c>
      <c r="P59" s="70">
        <f t="shared" si="15"/>
        <v>0</v>
      </c>
      <c r="Q59" s="70">
        <f t="shared" si="15"/>
        <v>0</v>
      </c>
      <c r="R59" s="70">
        <f t="shared" si="15"/>
        <v>0</v>
      </c>
      <c r="S59" s="70"/>
      <c r="T59" s="70">
        <f t="shared" si="15"/>
        <v>0</v>
      </c>
      <c r="U59" s="70"/>
      <c r="V59" s="70"/>
      <c r="W59" s="70"/>
      <c r="X59" s="70"/>
      <c r="Y59" s="70"/>
      <c r="Z59" s="75">
        <f t="shared" si="1"/>
        <v>0</v>
      </c>
      <c r="AA59" s="70">
        <f t="shared" si="15"/>
        <v>0</v>
      </c>
      <c r="AB59" s="70">
        <f t="shared" si="15"/>
        <v>0</v>
      </c>
    </row>
    <row r="60" spans="1:28" ht="38.25" x14ac:dyDescent="0.2">
      <c r="A60" s="14" t="s">
        <v>301</v>
      </c>
      <c r="B60" s="15" t="s">
        <v>134</v>
      </c>
      <c r="C60" s="15" t="s">
        <v>170</v>
      </c>
      <c r="D60" s="72"/>
      <c r="E60" s="73">
        <v>90</v>
      </c>
      <c r="F60" s="74"/>
      <c r="G60" s="75">
        <f t="shared" si="13"/>
        <v>0</v>
      </c>
      <c r="H60" s="74"/>
      <c r="I60" s="74"/>
      <c r="J60" s="75">
        <f t="shared" si="5"/>
        <v>0</v>
      </c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5">
        <f t="shared" si="1"/>
        <v>0</v>
      </c>
      <c r="AA60" s="74"/>
      <c r="AB60" s="74"/>
    </row>
    <row r="61" spans="1:28" s="130" customFormat="1" ht="17.25" hidden="1" customHeight="1" x14ac:dyDescent="0.2">
      <c r="A61" s="127" t="s">
        <v>171</v>
      </c>
      <c r="B61" s="128" t="s">
        <v>137</v>
      </c>
      <c r="C61" s="128" t="s">
        <v>131</v>
      </c>
      <c r="D61" s="129">
        <f t="shared" ref="D61:O61" si="16">SUM(D62+D96+D99+D101+D103+D117)</f>
        <v>56585.3</v>
      </c>
      <c r="E61" s="129">
        <f t="shared" si="16"/>
        <v>76228.5</v>
      </c>
      <c r="F61" s="129">
        <f t="shared" si="16"/>
        <v>0</v>
      </c>
      <c r="G61" s="69">
        <f t="shared" si="16"/>
        <v>72953.700000000012</v>
      </c>
      <c r="H61" s="129">
        <f>SUM(H62+H96+H99+H101+H103+H117)</f>
        <v>57515.6</v>
      </c>
      <c r="I61" s="129">
        <f t="shared" si="16"/>
        <v>15438.099999999999</v>
      </c>
      <c r="J61" s="69">
        <f t="shared" si="16"/>
        <v>154668.19999999998</v>
      </c>
      <c r="K61" s="129">
        <f t="shared" si="16"/>
        <v>91323.299999999988</v>
      </c>
      <c r="L61" s="129">
        <f t="shared" si="16"/>
        <v>0</v>
      </c>
      <c r="M61" s="129">
        <f t="shared" si="16"/>
        <v>0</v>
      </c>
      <c r="N61" s="129">
        <f t="shared" si="16"/>
        <v>0</v>
      </c>
      <c r="O61" s="129">
        <f t="shared" si="16"/>
        <v>0</v>
      </c>
      <c r="P61" s="129"/>
      <c r="Q61" s="129"/>
      <c r="R61" s="129">
        <f>SUM(R62+R96+R99+R101+R103+R117)</f>
        <v>0</v>
      </c>
      <c r="S61" s="129"/>
      <c r="T61" s="129">
        <f>SUM(T62+T96+T99+T101+T103+T117)</f>
        <v>63344.9</v>
      </c>
      <c r="U61" s="129"/>
      <c r="V61" s="129"/>
      <c r="W61" s="129"/>
      <c r="X61" s="129"/>
      <c r="Y61" s="129"/>
      <c r="Z61" s="75">
        <f t="shared" si="1"/>
        <v>128393.29999999999</v>
      </c>
      <c r="AA61" s="129">
        <f>SUM(AA62+AA96+AA99+AA101+AA103+AA117)</f>
        <v>65048.399999999994</v>
      </c>
      <c r="AB61" s="129">
        <f>SUM(AB62+AB96+AB99+AB101+AB103+AB117)</f>
        <v>63344.9</v>
      </c>
    </row>
    <row r="62" spans="1:28" s="18" customFormat="1" ht="17.25" hidden="1" customHeight="1" x14ac:dyDescent="0.2">
      <c r="A62" s="16" t="s">
        <v>172</v>
      </c>
      <c r="B62" s="17" t="s">
        <v>137</v>
      </c>
      <c r="C62" s="17" t="s">
        <v>130</v>
      </c>
      <c r="D62" s="70">
        <f>SUM(D63+D85+D95)</f>
        <v>2860.2</v>
      </c>
      <c r="E62" s="70">
        <f t="shared" ref="E62:K62" si="17">SUM(E63+E85)</f>
        <v>7893.1</v>
      </c>
      <c r="F62" s="70">
        <f t="shared" si="17"/>
        <v>0</v>
      </c>
      <c r="G62" s="71">
        <f t="shared" si="17"/>
        <v>0</v>
      </c>
      <c r="H62" s="70">
        <f t="shared" si="17"/>
        <v>0</v>
      </c>
      <c r="I62" s="70">
        <f t="shared" si="17"/>
        <v>0</v>
      </c>
      <c r="J62" s="71">
        <f t="shared" si="17"/>
        <v>0</v>
      </c>
      <c r="K62" s="70">
        <f t="shared" si="17"/>
        <v>0</v>
      </c>
      <c r="L62" s="70"/>
      <c r="M62" s="70"/>
      <c r="N62" s="70"/>
      <c r="O62" s="70"/>
      <c r="P62" s="70"/>
      <c r="Q62" s="70"/>
      <c r="R62" s="70"/>
      <c r="S62" s="70"/>
      <c r="T62" s="70">
        <f>SUM(T63+T85)</f>
        <v>0</v>
      </c>
      <c r="U62" s="70"/>
      <c r="V62" s="70"/>
      <c r="W62" s="70"/>
      <c r="X62" s="70"/>
      <c r="Y62" s="70"/>
      <c r="Z62" s="75">
        <f t="shared" si="1"/>
        <v>0</v>
      </c>
      <c r="AA62" s="70">
        <f>SUM(AA63+AA85)</f>
        <v>0</v>
      </c>
      <c r="AB62" s="70">
        <f>SUM(AB63+AB85)</f>
        <v>0</v>
      </c>
    </row>
    <row r="63" spans="1:28" s="18" customFormat="1" ht="37.5" hidden="1" customHeight="1" collapsed="1" x14ac:dyDescent="0.2">
      <c r="A63" s="22" t="s">
        <v>427</v>
      </c>
      <c r="B63" s="23" t="s">
        <v>137</v>
      </c>
      <c r="C63" s="23" t="s">
        <v>130</v>
      </c>
      <c r="D63" s="83">
        <f t="shared" ref="D63:K63" si="18">SUM(D64+D65+D66+D68+D69+D70+D71+D72+D73+D74+D75+D76+D77+D78+D79+D80+D81+D83+D84)</f>
        <v>2349.5</v>
      </c>
      <c r="E63" s="83">
        <f>SUM(E64+E65+E66+E67+E68+E69+E70+E71+E72+E73+E74+E75+E76+E77+E78+E79+E80+E81+E82+E83+E84)</f>
        <v>5394.4</v>
      </c>
      <c r="F63" s="83">
        <f t="shared" si="18"/>
        <v>0</v>
      </c>
      <c r="G63" s="84">
        <f t="shared" si="18"/>
        <v>0</v>
      </c>
      <c r="H63" s="83">
        <f t="shared" si="18"/>
        <v>0</v>
      </c>
      <c r="I63" s="83">
        <f t="shared" si="18"/>
        <v>0</v>
      </c>
      <c r="J63" s="84">
        <f t="shared" si="18"/>
        <v>0</v>
      </c>
      <c r="K63" s="83">
        <f t="shared" si="18"/>
        <v>0</v>
      </c>
      <c r="L63" s="83"/>
      <c r="M63" s="83"/>
      <c r="N63" s="83"/>
      <c r="O63" s="83"/>
      <c r="P63" s="83"/>
      <c r="Q63" s="83"/>
      <c r="R63" s="83"/>
      <c r="S63" s="83"/>
      <c r="T63" s="83">
        <f>SUM(T64+T65+T66+T68+T69+T70+T71+T72+T73+T74+T75+T76+T77+T78+T79+T80+T81+T83+T84)</f>
        <v>0</v>
      </c>
      <c r="U63" s="83"/>
      <c r="V63" s="83"/>
      <c r="W63" s="83"/>
      <c r="X63" s="83"/>
      <c r="Y63" s="83"/>
      <c r="Z63" s="75">
        <f t="shared" si="1"/>
        <v>0</v>
      </c>
      <c r="AA63" s="83">
        <f>SUM(AA64+AA65+AA66+AA68+AA69+AA70+AA71+AA72+AA73+AA74+AA75+AA76+AA77+AA78+AA79+AA80+AA81+AA83+AA84)</f>
        <v>0</v>
      </c>
      <c r="AB63" s="83">
        <f>SUM(AB64+AB65+AB66+AB68+AB69+AB70+AB71+AB72+AB73+AB74+AB75+AB76+AB77+AB78+AB79+AB80+AB81+AB83+AB84)</f>
        <v>0</v>
      </c>
    </row>
    <row r="64" spans="1:28" hidden="1" outlineLevel="1" x14ac:dyDescent="0.2">
      <c r="A64" s="14" t="s">
        <v>303</v>
      </c>
      <c r="B64" s="15" t="s">
        <v>137</v>
      </c>
      <c r="C64" s="15" t="s">
        <v>130</v>
      </c>
      <c r="D64" s="72"/>
      <c r="E64" s="72">
        <v>118.7</v>
      </c>
      <c r="F64" s="74"/>
      <c r="G64" s="75">
        <f t="shared" ref="G64:G123" si="19">SUM(I64+H64)</f>
        <v>0</v>
      </c>
      <c r="H64" s="74"/>
      <c r="I64" s="74"/>
      <c r="J64" s="75">
        <f t="shared" ref="J64:J125" si="20">SUM(K64+T64)</f>
        <v>0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5">
        <f t="shared" si="1"/>
        <v>0</v>
      </c>
      <c r="AA64" s="74"/>
      <c r="AB64" s="74"/>
    </row>
    <row r="65" spans="1:28" hidden="1" outlineLevel="1" x14ac:dyDescent="0.2">
      <c r="A65" s="14" t="s">
        <v>304</v>
      </c>
      <c r="B65" s="15" t="s">
        <v>137</v>
      </c>
      <c r="C65" s="15" t="s">
        <v>130</v>
      </c>
      <c r="D65" s="72"/>
      <c r="E65" s="72">
        <v>88.5</v>
      </c>
      <c r="F65" s="74"/>
      <c r="G65" s="75">
        <f t="shared" si="19"/>
        <v>0</v>
      </c>
      <c r="H65" s="74"/>
      <c r="I65" s="74"/>
      <c r="J65" s="75">
        <f t="shared" si="20"/>
        <v>0</v>
      </c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5">
        <f t="shared" si="1"/>
        <v>0</v>
      </c>
      <c r="AA65" s="74"/>
      <c r="AB65" s="74"/>
    </row>
    <row r="66" spans="1:28" hidden="1" outlineLevel="1" x14ac:dyDescent="0.2">
      <c r="A66" s="10" t="s">
        <v>305</v>
      </c>
      <c r="B66" s="15" t="s">
        <v>137</v>
      </c>
      <c r="C66" s="15" t="s">
        <v>130</v>
      </c>
      <c r="D66" s="72"/>
      <c r="E66" s="72">
        <v>217.4</v>
      </c>
      <c r="F66" s="74"/>
      <c r="G66" s="75">
        <f t="shared" si="19"/>
        <v>0</v>
      </c>
      <c r="H66" s="74"/>
      <c r="I66" s="74"/>
      <c r="J66" s="75">
        <f t="shared" si="20"/>
        <v>0</v>
      </c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5">
        <f t="shared" si="1"/>
        <v>0</v>
      </c>
      <c r="AA66" s="74"/>
      <c r="AB66" s="74"/>
    </row>
    <row r="67" spans="1:28" hidden="1" outlineLevel="1" x14ac:dyDescent="0.2">
      <c r="A67" s="14" t="s">
        <v>327</v>
      </c>
      <c r="B67" s="15" t="s">
        <v>137</v>
      </c>
      <c r="C67" s="15" t="s">
        <v>130</v>
      </c>
      <c r="D67" s="72"/>
      <c r="E67" s="72">
        <v>228.6</v>
      </c>
      <c r="F67" s="74"/>
      <c r="G67" s="75">
        <f t="shared" si="19"/>
        <v>0</v>
      </c>
      <c r="H67" s="74"/>
      <c r="I67" s="74"/>
      <c r="J67" s="75">
        <f t="shared" si="20"/>
        <v>0</v>
      </c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>
        <f t="shared" si="1"/>
        <v>0</v>
      </c>
      <c r="AA67" s="74"/>
      <c r="AB67" s="74"/>
    </row>
    <row r="68" spans="1:28" hidden="1" outlineLevel="1" x14ac:dyDescent="0.2">
      <c r="A68" s="14" t="s">
        <v>328</v>
      </c>
      <c r="B68" s="15" t="s">
        <v>137</v>
      </c>
      <c r="C68" s="15" t="s">
        <v>130</v>
      </c>
      <c r="D68" s="72"/>
      <c r="E68" s="72">
        <v>252.7</v>
      </c>
      <c r="F68" s="74"/>
      <c r="G68" s="75">
        <f t="shared" si="19"/>
        <v>0</v>
      </c>
      <c r="H68" s="74"/>
      <c r="I68" s="74"/>
      <c r="J68" s="75">
        <f t="shared" si="20"/>
        <v>0</v>
      </c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5">
        <f t="shared" si="1"/>
        <v>0</v>
      </c>
      <c r="AA68" s="74"/>
      <c r="AB68" s="74"/>
    </row>
    <row r="69" spans="1:28" hidden="1" outlineLevel="1" x14ac:dyDescent="0.2">
      <c r="A69" s="14" t="s">
        <v>329</v>
      </c>
      <c r="B69" s="15" t="s">
        <v>137</v>
      </c>
      <c r="C69" s="15" t="s">
        <v>130</v>
      </c>
      <c r="D69" s="72"/>
      <c r="E69" s="72">
        <v>421.8</v>
      </c>
      <c r="F69" s="74"/>
      <c r="G69" s="75">
        <f t="shared" si="19"/>
        <v>0</v>
      </c>
      <c r="H69" s="74"/>
      <c r="I69" s="74"/>
      <c r="J69" s="75">
        <f t="shared" si="20"/>
        <v>0</v>
      </c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5">
        <f t="shared" si="1"/>
        <v>0</v>
      </c>
      <c r="AA69" s="74"/>
      <c r="AB69" s="74"/>
    </row>
    <row r="70" spans="1:28" hidden="1" outlineLevel="1" x14ac:dyDescent="0.2">
      <c r="A70" s="14" t="s">
        <v>330</v>
      </c>
      <c r="B70" s="15" t="s">
        <v>137</v>
      </c>
      <c r="C70" s="15" t="s">
        <v>130</v>
      </c>
      <c r="D70" s="72"/>
      <c r="E70" s="72">
        <v>101</v>
      </c>
      <c r="F70" s="74"/>
      <c r="G70" s="75">
        <f t="shared" si="19"/>
        <v>0</v>
      </c>
      <c r="H70" s="74"/>
      <c r="I70" s="74"/>
      <c r="J70" s="75">
        <f t="shared" si="20"/>
        <v>0</v>
      </c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5">
        <f t="shared" si="1"/>
        <v>0</v>
      </c>
      <c r="AA70" s="74"/>
      <c r="AB70" s="74"/>
    </row>
    <row r="71" spans="1:28" hidden="1" outlineLevel="1" x14ac:dyDescent="0.2">
      <c r="A71" s="14" t="s">
        <v>331</v>
      </c>
      <c r="B71" s="15" t="s">
        <v>137</v>
      </c>
      <c r="C71" s="15" t="s">
        <v>130</v>
      </c>
      <c r="D71" s="72"/>
      <c r="E71" s="72">
        <v>189.5</v>
      </c>
      <c r="F71" s="74"/>
      <c r="G71" s="75">
        <f t="shared" si="19"/>
        <v>0</v>
      </c>
      <c r="H71" s="74"/>
      <c r="I71" s="74"/>
      <c r="J71" s="75">
        <f t="shared" si="20"/>
        <v>0</v>
      </c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5">
        <f t="shared" si="1"/>
        <v>0</v>
      </c>
      <c r="AA71" s="74"/>
      <c r="AB71" s="74"/>
    </row>
    <row r="72" spans="1:28" hidden="1" outlineLevel="1" x14ac:dyDescent="0.2">
      <c r="A72" s="14" t="s">
        <v>332</v>
      </c>
      <c r="B72" s="15" t="s">
        <v>137</v>
      </c>
      <c r="C72" s="15" t="s">
        <v>130</v>
      </c>
      <c r="D72" s="72"/>
      <c r="E72" s="72">
        <v>205.5</v>
      </c>
      <c r="F72" s="74"/>
      <c r="G72" s="75">
        <f t="shared" si="19"/>
        <v>0</v>
      </c>
      <c r="H72" s="74"/>
      <c r="I72" s="74"/>
      <c r="J72" s="75">
        <f t="shared" si="20"/>
        <v>0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5">
        <f t="shared" ref="Z72:Z135" si="21">SUM(AA72:AB72)</f>
        <v>0</v>
      </c>
      <c r="AA72" s="74"/>
      <c r="AB72" s="74"/>
    </row>
    <row r="73" spans="1:28" hidden="1" outlineLevel="1" x14ac:dyDescent="0.2">
      <c r="A73" s="14" t="s">
        <v>333</v>
      </c>
      <c r="B73" s="15" t="s">
        <v>137</v>
      </c>
      <c r="C73" s="15" t="s">
        <v>130</v>
      </c>
      <c r="D73" s="72"/>
      <c r="E73" s="72">
        <v>229.3</v>
      </c>
      <c r="F73" s="74"/>
      <c r="G73" s="75">
        <f t="shared" si="19"/>
        <v>0</v>
      </c>
      <c r="H73" s="74"/>
      <c r="I73" s="74"/>
      <c r="J73" s="75">
        <f t="shared" si="20"/>
        <v>0</v>
      </c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5">
        <f t="shared" si="21"/>
        <v>0</v>
      </c>
      <c r="AA73" s="74"/>
      <c r="AB73" s="74"/>
    </row>
    <row r="74" spans="1:28" hidden="1" outlineLevel="1" x14ac:dyDescent="0.2">
      <c r="A74" s="14" t="s">
        <v>338</v>
      </c>
      <c r="B74" s="15" t="s">
        <v>137</v>
      </c>
      <c r="C74" s="15" t="s">
        <v>130</v>
      </c>
      <c r="D74" s="72"/>
      <c r="E74" s="72">
        <v>75.8</v>
      </c>
      <c r="F74" s="74"/>
      <c r="G74" s="75">
        <f t="shared" si="19"/>
        <v>0</v>
      </c>
      <c r="H74" s="74"/>
      <c r="I74" s="74"/>
      <c r="J74" s="75">
        <f t="shared" si="20"/>
        <v>0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5">
        <f t="shared" si="21"/>
        <v>0</v>
      </c>
      <c r="AA74" s="74"/>
      <c r="AB74" s="74"/>
    </row>
    <row r="75" spans="1:28" hidden="1" outlineLevel="1" x14ac:dyDescent="0.2">
      <c r="A75" s="14" t="s">
        <v>334</v>
      </c>
      <c r="B75" s="15" t="s">
        <v>137</v>
      </c>
      <c r="C75" s="15" t="s">
        <v>130</v>
      </c>
      <c r="D75" s="72">
        <v>30</v>
      </c>
      <c r="E75" s="72">
        <v>328.5</v>
      </c>
      <c r="F75" s="74"/>
      <c r="G75" s="75">
        <f t="shared" si="19"/>
        <v>0</v>
      </c>
      <c r="H75" s="74"/>
      <c r="I75" s="74"/>
      <c r="J75" s="75">
        <f t="shared" si="20"/>
        <v>0</v>
      </c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5">
        <f t="shared" si="21"/>
        <v>0</v>
      </c>
      <c r="AA75" s="74"/>
      <c r="AB75" s="74"/>
    </row>
    <row r="76" spans="1:28" hidden="1" outlineLevel="1" x14ac:dyDescent="0.2">
      <c r="A76" s="14" t="s">
        <v>335</v>
      </c>
      <c r="B76" s="15" t="s">
        <v>137</v>
      </c>
      <c r="C76" s="15" t="s">
        <v>130</v>
      </c>
      <c r="D76" s="72">
        <v>30</v>
      </c>
      <c r="E76" s="72">
        <v>63.2</v>
      </c>
      <c r="F76" s="74"/>
      <c r="G76" s="75">
        <f t="shared" si="19"/>
        <v>0</v>
      </c>
      <c r="H76" s="74"/>
      <c r="I76" s="74"/>
      <c r="J76" s="75">
        <f t="shared" si="20"/>
        <v>0</v>
      </c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5">
        <f t="shared" si="21"/>
        <v>0</v>
      </c>
      <c r="AA76" s="74"/>
      <c r="AB76" s="74"/>
    </row>
    <row r="77" spans="1:28" hidden="1" outlineLevel="1" x14ac:dyDescent="0.2">
      <c r="A77" s="14" t="s">
        <v>336</v>
      </c>
      <c r="B77" s="15" t="s">
        <v>137</v>
      </c>
      <c r="C77" s="15" t="s">
        <v>130</v>
      </c>
      <c r="D77" s="72"/>
      <c r="E77" s="72">
        <v>163.1</v>
      </c>
      <c r="F77" s="74"/>
      <c r="G77" s="75">
        <f t="shared" si="19"/>
        <v>0</v>
      </c>
      <c r="H77" s="74"/>
      <c r="I77" s="74"/>
      <c r="J77" s="75">
        <f t="shared" si="20"/>
        <v>0</v>
      </c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5">
        <f t="shared" si="21"/>
        <v>0</v>
      </c>
      <c r="AA77" s="74"/>
      <c r="AB77" s="74"/>
    </row>
    <row r="78" spans="1:28" hidden="1" outlineLevel="1" x14ac:dyDescent="0.2">
      <c r="A78" s="14" t="s">
        <v>337</v>
      </c>
      <c r="B78" s="15" t="s">
        <v>137</v>
      </c>
      <c r="C78" s="15" t="s">
        <v>130</v>
      </c>
      <c r="D78" s="72">
        <v>30</v>
      </c>
      <c r="E78" s="72">
        <v>165.7</v>
      </c>
      <c r="F78" s="74"/>
      <c r="G78" s="75">
        <f t="shared" si="19"/>
        <v>0</v>
      </c>
      <c r="H78" s="74"/>
      <c r="I78" s="74"/>
      <c r="J78" s="75">
        <f t="shared" si="20"/>
        <v>0</v>
      </c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5">
        <f t="shared" si="21"/>
        <v>0</v>
      </c>
      <c r="AA78" s="74"/>
      <c r="AB78" s="74"/>
    </row>
    <row r="79" spans="1:28" hidden="1" outlineLevel="1" x14ac:dyDescent="0.2">
      <c r="A79" s="14" t="s">
        <v>339</v>
      </c>
      <c r="B79" s="15" t="s">
        <v>137</v>
      </c>
      <c r="C79" s="15" t="s">
        <v>130</v>
      </c>
      <c r="D79" s="72"/>
      <c r="E79" s="72">
        <v>100</v>
      </c>
      <c r="F79" s="74"/>
      <c r="G79" s="75">
        <f t="shared" si="19"/>
        <v>0</v>
      </c>
      <c r="H79" s="74"/>
      <c r="I79" s="74"/>
      <c r="J79" s="75">
        <f t="shared" si="20"/>
        <v>0</v>
      </c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5">
        <f t="shared" si="21"/>
        <v>0</v>
      </c>
      <c r="AA79" s="74"/>
      <c r="AB79" s="74"/>
    </row>
    <row r="80" spans="1:28" hidden="1" outlineLevel="1" x14ac:dyDescent="0.2">
      <c r="A80" s="14" t="s">
        <v>340</v>
      </c>
      <c r="B80" s="15" t="s">
        <v>137</v>
      </c>
      <c r="C80" s="15" t="s">
        <v>130</v>
      </c>
      <c r="D80" s="72"/>
      <c r="E80" s="72">
        <v>151</v>
      </c>
      <c r="F80" s="74"/>
      <c r="G80" s="75">
        <f t="shared" si="19"/>
        <v>0</v>
      </c>
      <c r="H80" s="74"/>
      <c r="I80" s="74"/>
      <c r="J80" s="75">
        <f t="shared" si="20"/>
        <v>0</v>
      </c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5">
        <f t="shared" si="21"/>
        <v>0</v>
      </c>
      <c r="AA80" s="74"/>
      <c r="AB80" s="74"/>
    </row>
    <row r="81" spans="1:28" hidden="1" outlineLevel="1" x14ac:dyDescent="0.2">
      <c r="A81" s="14" t="s">
        <v>341</v>
      </c>
      <c r="B81" s="15" t="s">
        <v>137</v>
      </c>
      <c r="C81" s="15" t="s">
        <v>130</v>
      </c>
      <c r="D81" s="72">
        <v>20.9</v>
      </c>
      <c r="E81" s="72">
        <v>88.5</v>
      </c>
      <c r="F81" s="74"/>
      <c r="G81" s="75">
        <f t="shared" si="19"/>
        <v>0</v>
      </c>
      <c r="H81" s="74"/>
      <c r="I81" s="74"/>
      <c r="J81" s="75">
        <f t="shared" si="20"/>
        <v>0</v>
      </c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5">
        <f t="shared" si="21"/>
        <v>0</v>
      </c>
      <c r="AA81" s="74"/>
      <c r="AB81" s="74"/>
    </row>
    <row r="82" spans="1:28" hidden="1" outlineLevel="1" x14ac:dyDescent="0.2">
      <c r="A82" s="14" t="s">
        <v>104</v>
      </c>
      <c r="B82" s="15" t="s">
        <v>137</v>
      </c>
      <c r="C82" s="15" t="s">
        <v>130</v>
      </c>
      <c r="D82" s="72"/>
      <c r="E82" s="72">
        <v>143.30000000000001</v>
      </c>
      <c r="F82" s="74"/>
      <c r="G82" s="75"/>
      <c r="H82" s="74"/>
      <c r="I82" s="74"/>
      <c r="J82" s="75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5">
        <f t="shared" si="21"/>
        <v>0</v>
      </c>
      <c r="AA82" s="74"/>
      <c r="AB82" s="74"/>
    </row>
    <row r="83" spans="1:28" hidden="1" outlineLevel="1" x14ac:dyDescent="0.2">
      <c r="A83" s="14" t="s">
        <v>342</v>
      </c>
      <c r="B83" s="15" t="s">
        <v>137</v>
      </c>
      <c r="C83" s="15" t="s">
        <v>130</v>
      </c>
      <c r="D83" s="72"/>
      <c r="E83" s="72">
        <v>757.6</v>
      </c>
      <c r="F83" s="74"/>
      <c r="G83" s="75">
        <f t="shared" si="19"/>
        <v>0</v>
      </c>
      <c r="H83" s="74"/>
      <c r="I83" s="74"/>
      <c r="J83" s="75">
        <f t="shared" si="20"/>
        <v>0</v>
      </c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5">
        <f t="shared" si="21"/>
        <v>0</v>
      </c>
      <c r="AA83" s="74"/>
      <c r="AB83" s="74"/>
    </row>
    <row r="84" spans="1:28" hidden="1" outlineLevel="1" x14ac:dyDescent="0.2">
      <c r="A84" s="14" t="s">
        <v>343</v>
      </c>
      <c r="B84" s="15" t="s">
        <v>137</v>
      </c>
      <c r="C84" s="15" t="s">
        <v>130</v>
      </c>
      <c r="D84" s="72">
        <v>2238.6</v>
      </c>
      <c r="E84" s="72">
        <v>1304.7</v>
      </c>
      <c r="F84" s="74"/>
      <c r="G84" s="75">
        <f t="shared" si="19"/>
        <v>0</v>
      </c>
      <c r="H84" s="74"/>
      <c r="I84" s="74"/>
      <c r="J84" s="75">
        <f t="shared" si="20"/>
        <v>0</v>
      </c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5">
        <f t="shared" si="21"/>
        <v>0</v>
      </c>
      <c r="AA84" s="74"/>
      <c r="AB84" s="74"/>
    </row>
    <row r="85" spans="1:28" s="18" customFormat="1" ht="27" hidden="1" customHeight="1" collapsed="1" x14ac:dyDescent="0.2">
      <c r="A85" s="22" t="s">
        <v>428</v>
      </c>
      <c r="B85" s="23" t="s">
        <v>137</v>
      </c>
      <c r="C85" s="23" t="s">
        <v>130</v>
      </c>
      <c r="D85" s="83">
        <f>SUM(D86+D87+D88+D89+D90+D91+D92+D94+D93)</f>
        <v>335.70000000000005</v>
      </c>
      <c r="E85" s="83">
        <f>SUM(E86+E87+E88+E89+E90+E91+E92+E93+E94)</f>
        <v>2498.7000000000003</v>
      </c>
      <c r="F85" s="83">
        <f t="shared" ref="F85:K85" si="22">SUM(F86+F87+F88+F89+F90+F91+F92)</f>
        <v>0</v>
      </c>
      <c r="G85" s="84">
        <f t="shared" si="22"/>
        <v>0</v>
      </c>
      <c r="H85" s="83">
        <f t="shared" si="22"/>
        <v>0</v>
      </c>
      <c r="I85" s="83">
        <f t="shared" si="22"/>
        <v>0</v>
      </c>
      <c r="J85" s="84">
        <f t="shared" si="22"/>
        <v>0</v>
      </c>
      <c r="K85" s="83">
        <f t="shared" si="22"/>
        <v>0</v>
      </c>
      <c r="L85" s="83"/>
      <c r="M85" s="83"/>
      <c r="N85" s="83"/>
      <c r="O85" s="83"/>
      <c r="P85" s="83"/>
      <c r="Q85" s="83"/>
      <c r="R85" s="83"/>
      <c r="S85" s="83"/>
      <c r="T85" s="83">
        <f>SUM(T86+T87+T88+T89+T90+T91+T92)</f>
        <v>0</v>
      </c>
      <c r="U85" s="83"/>
      <c r="V85" s="83"/>
      <c r="W85" s="83"/>
      <c r="X85" s="83"/>
      <c r="Y85" s="83"/>
      <c r="Z85" s="75">
        <f t="shared" si="21"/>
        <v>0</v>
      </c>
      <c r="AA85" s="83">
        <f>SUM(AA86+AA87+AA88+AA89+AA90+AA91+AA92)</f>
        <v>0</v>
      </c>
      <c r="AB85" s="83">
        <f>SUM(AB86+AB87+AB88+AB89+AB90+AB91+AB92)</f>
        <v>0</v>
      </c>
    </row>
    <row r="86" spans="1:28" hidden="1" outlineLevel="1" x14ac:dyDescent="0.2">
      <c r="A86" s="111" t="s">
        <v>74</v>
      </c>
      <c r="B86" s="23" t="s">
        <v>137</v>
      </c>
      <c r="C86" s="23" t="s">
        <v>130</v>
      </c>
      <c r="D86" s="72">
        <v>30</v>
      </c>
      <c r="E86" s="72">
        <v>75.8</v>
      </c>
      <c r="F86" s="74"/>
      <c r="G86" s="75">
        <f t="shared" si="19"/>
        <v>0</v>
      </c>
      <c r="H86" s="74"/>
      <c r="I86" s="74"/>
      <c r="J86" s="75">
        <f t="shared" si="20"/>
        <v>0</v>
      </c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5">
        <f t="shared" si="21"/>
        <v>0</v>
      </c>
      <c r="AA86" s="74"/>
      <c r="AB86" s="74"/>
    </row>
    <row r="87" spans="1:28" hidden="1" outlineLevel="1" x14ac:dyDescent="0.2">
      <c r="A87" s="111" t="s">
        <v>75</v>
      </c>
      <c r="B87" s="23" t="s">
        <v>137</v>
      </c>
      <c r="C87" s="23" t="s">
        <v>130</v>
      </c>
      <c r="D87" s="72"/>
      <c r="E87" s="72">
        <v>194.6</v>
      </c>
      <c r="F87" s="74"/>
      <c r="G87" s="75">
        <f t="shared" si="19"/>
        <v>0</v>
      </c>
      <c r="H87" s="74"/>
      <c r="I87" s="74"/>
      <c r="J87" s="75">
        <f t="shared" si="20"/>
        <v>0</v>
      </c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5">
        <f t="shared" si="21"/>
        <v>0</v>
      </c>
      <c r="AA87" s="74"/>
      <c r="AB87" s="74"/>
    </row>
    <row r="88" spans="1:28" hidden="1" outlineLevel="1" x14ac:dyDescent="0.2">
      <c r="A88" s="111" t="s">
        <v>76</v>
      </c>
      <c r="B88" s="23" t="s">
        <v>137</v>
      </c>
      <c r="C88" s="23" t="s">
        <v>130</v>
      </c>
      <c r="D88" s="72"/>
      <c r="E88" s="72">
        <v>379</v>
      </c>
      <c r="F88" s="74"/>
      <c r="G88" s="75">
        <f t="shared" si="19"/>
        <v>0</v>
      </c>
      <c r="H88" s="74"/>
      <c r="I88" s="74"/>
      <c r="J88" s="75">
        <f t="shared" si="20"/>
        <v>0</v>
      </c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5">
        <f t="shared" si="21"/>
        <v>0</v>
      </c>
      <c r="AA88" s="74"/>
      <c r="AB88" s="74"/>
    </row>
    <row r="89" spans="1:28" hidden="1" outlineLevel="1" x14ac:dyDescent="0.2">
      <c r="A89" s="111" t="s">
        <v>77</v>
      </c>
      <c r="B89" s="23" t="s">
        <v>137</v>
      </c>
      <c r="C89" s="23" t="s">
        <v>130</v>
      </c>
      <c r="D89" s="72">
        <v>251.6</v>
      </c>
      <c r="E89" s="72">
        <v>716</v>
      </c>
      <c r="F89" s="74"/>
      <c r="G89" s="75">
        <f t="shared" si="19"/>
        <v>0</v>
      </c>
      <c r="H89" s="74"/>
      <c r="I89" s="74"/>
      <c r="J89" s="75">
        <f t="shared" si="20"/>
        <v>0</v>
      </c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5">
        <f t="shared" si="21"/>
        <v>0</v>
      </c>
      <c r="AA89" s="74"/>
      <c r="AB89" s="74"/>
    </row>
    <row r="90" spans="1:28" hidden="1" outlineLevel="1" x14ac:dyDescent="0.2">
      <c r="A90" s="111" t="s">
        <v>78</v>
      </c>
      <c r="B90" s="23" t="s">
        <v>137</v>
      </c>
      <c r="C90" s="23" t="s">
        <v>130</v>
      </c>
      <c r="D90" s="72"/>
      <c r="E90" s="72">
        <v>467.4</v>
      </c>
      <c r="F90" s="74"/>
      <c r="G90" s="75">
        <f t="shared" si="19"/>
        <v>0</v>
      </c>
      <c r="H90" s="74"/>
      <c r="I90" s="74"/>
      <c r="J90" s="75">
        <f t="shared" si="20"/>
        <v>0</v>
      </c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5">
        <f t="shared" si="21"/>
        <v>0</v>
      </c>
      <c r="AA90" s="74"/>
      <c r="AB90" s="74"/>
    </row>
    <row r="91" spans="1:28" hidden="1" outlineLevel="1" x14ac:dyDescent="0.2">
      <c r="A91" s="111" t="s">
        <v>79</v>
      </c>
      <c r="B91" s="23" t="s">
        <v>137</v>
      </c>
      <c r="C91" s="23" t="s">
        <v>130</v>
      </c>
      <c r="D91" s="72"/>
      <c r="E91" s="72">
        <v>315.39999999999998</v>
      </c>
      <c r="F91" s="74"/>
      <c r="G91" s="75">
        <f t="shared" si="19"/>
        <v>0</v>
      </c>
      <c r="H91" s="74"/>
      <c r="I91" s="74"/>
      <c r="J91" s="75">
        <f t="shared" si="20"/>
        <v>0</v>
      </c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5">
        <f t="shared" si="21"/>
        <v>0</v>
      </c>
      <c r="AA91" s="74"/>
      <c r="AB91" s="74"/>
    </row>
    <row r="92" spans="1:28" hidden="1" outlineLevel="1" x14ac:dyDescent="0.2">
      <c r="A92" s="111" t="s">
        <v>80</v>
      </c>
      <c r="B92" s="23" t="s">
        <v>137</v>
      </c>
      <c r="C92" s="23" t="s">
        <v>130</v>
      </c>
      <c r="D92" s="72"/>
      <c r="E92" s="72">
        <v>350.5</v>
      </c>
      <c r="F92" s="74"/>
      <c r="G92" s="75">
        <f t="shared" si="19"/>
        <v>0</v>
      </c>
      <c r="H92" s="74"/>
      <c r="I92" s="74"/>
      <c r="J92" s="75">
        <f t="shared" si="20"/>
        <v>0</v>
      </c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5">
        <f t="shared" si="21"/>
        <v>0</v>
      </c>
      <c r="AA92" s="74"/>
      <c r="AB92" s="74"/>
    </row>
    <row r="93" spans="1:28" hidden="1" outlineLevel="1" x14ac:dyDescent="0.2">
      <c r="A93" s="112" t="s">
        <v>81</v>
      </c>
      <c r="B93" s="23" t="s">
        <v>137</v>
      </c>
      <c r="C93" s="23" t="s">
        <v>130</v>
      </c>
      <c r="D93" s="72">
        <v>23.1</v>
      </c>
      <c r="E93" s="72"/>
      <c r="F93" s="74"/>
      <c r="G93" s="75">
        <f t="shared" si="19"/>
        <v>0</v>
      </c>
      <c r="H93" s="74"/>
      <c r="I93" s="74"/>
      <c r="J93" s="75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5">
        <f t="shared" si="21"/>
        <v>0</v>
      </c>
      <c r="AA93" s="74"/>
      <c r="AB93" s="74"/>
    </row>
    <row r="94" spans="1:28" hidden="1" outlineLevel="1" x14ac:dyDescent="0.2">
      <c r="A94" s="112" t="s">
        <v>82</v>
      </c>
      <c r="B94" s="23" t="s">
        <v>137</v>
      </c>
      <c r="C94" s="23" t="s">
        <v>130</v>
      </c>
      <c r="D94" s="72">
        <v>31</v>
      </c>
      <c r="E94" s="72"/>
      <c r="F94" s="74"/>
      <c r="G94" s="75">
        <f t="shared" si="19"/>
        <v>0</v>
      </c>
      <c r="H94" s="74"/>
      <c r="I94" s="74"/>
      <c r="J94" s="75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5">
        <f t="shared" si="21"/>
        <v>0</v>
      </c>
      <c r="AA94" s="74"/>
      <c r="AB94" s="74"/>
    </row>
    <row r="95" spans="1:28" ht="25.5" hidden="1" collapsed="1" x14ac:dyDescent="0.2">
      <c r="A95" s="41" t="s">
        <v>41</v>
      </c>
      <c r="B95" s="23" t="s">
        <v>137</v>
      </c>
      <c r="C95" s="23" t="s">
        <v>130</v>
      </c>
      <c r="D95" s="72">
        <v>175</v>
      </c>
      <c r="E95" s="72"/>
      <c r="F95" s="74"/>
      <c r="G95" s="75">
        <f t="shared" si="19"/>
        <v>0</v>
      </c>
      <c r="H95" s="74"/>
      <c r="I95" s="74"/>
      <c r="J95" s="75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5">
        <f t="shared" si="21"/>
        <v>0</v>
      </c>
      <c r="AA95" s="74"/>
      <c r="AB95" s="74"/>
    </row>
    <row r="96" spans="1:28" s="18" customFormat="1" ht="16.5" hidden="1" customHeight="1" x14ac:dyDescent="0.2">
      <c r="A96" s="16" t="s">
        <v>190</v>
      </c>
      <c r="B96" s="17" t="s">
        <v>137</v>
      </c>
      <c r="C96" s="17" t="s">
        <v>139</v>
      </c>
      <c r="D96" s="70">
        <f t="shared" ref="D96:K96" si="23">SUM(D97+D98)</f>
        <v>369.4</v>
      </c>
      <c r="E96" s="70">
        <f t="shared" si="23"/>
        <v>10067.099999999999</v>
      </c>
      <c r="F96" s="70">
        <f t="shared" si="23"/>
        <v>0</v>
      </c>
      <c r="G96" s="71">
        <f t="shared" si="23"/>
        <v>8759.4</v>
      </c>
      <c r="H96" s="70">
        <f t="shared" si="23"/>
        <v>0</v>
      </c>
      <c r="I96" s="70">
        <f t="shared" si="23"/>
        <v>8759.4</v>
      </c>
      <c r="J96" s="71">
        <f t="shared" si="23"/>
        <v>11824</v>
      </c>
      <c r="K96" s="70">
        <f t="shared" si="23"/>
        <v>0</v>
      </c>
      <c r="L96" s="70"/>
      <c r="M96" s="70"/>
      <c r="N96" s="70"/>
      <c r="O96" s="70"/>
      <c r="P96" s="70"/>
      <c r="Q96" s="70"/>
      <c r="R96" s="70"/>
      <c r="S96" s="70"/>
      <c r="T96" s="70">
        <f>SUM(T97+T98)</f>
        <v>11824</v>
      </c>
      <c r="U96" s="70"/>
      <c r="V96" s="70"/>
      <c r="W96" s="70"/>
      <c r="X96" s="70"/>
      <c r="Y96" s="70"/>
      <c r="Z96" s="75">
        <f t="shared" si="21"/>
        <v>11824</v>
      </c>
      <c r="AA96" s="70">
        <f>SUM(AA97+AA98)</f>
        <v>0</v>
      </c>
      <c r="AB96" s="70">
        <f>SUM(AB97+AB98)</f>
        <v>11824</v>
      </c>
    </row>
    <row r="97" spans="1:28" ht="25.5" hidden="1" x14ac:dyDescent="0.2">
      <c r="A97" s="14" t="s">
        <v>344</v>
      </c>
      <c r="B97" s="15" t="s">
        <v>137</v>
      </c>
      <c r="C97" s="15" t="s">
        <v>139</v>
      </c>
      <c r="D97" s="72">
        <v>369.4</v>
      </c>
      <c r="E97" s="73">
        <v>10027.299999999999</v>
      </c>
      <c r="F97" s="74"/>
      <c r="G97" s="75">
        <f t="shared" si="19"/>
        <v>8759.4</v>
      </c>
      <c r="H97" s="74"/>
      <c r="I97" s="74">
        <v>8759.4</v>
      </c>
      <c r="J97" s="75">
        <f t="shared" si="20"/>
        <v>11824</v>
      </c>
      <c r="K97" s="74"/>
      <c r="L97" s="74"/>
      <c r="M97" s="74"/>
      <c r="N97" s="74"/>
      <c r="O97" s="74"/>
      <c r="P97" s="74"/>
      <c r="Q97" s="74"/>
      <c r="R97" s="74"/>
      <c r="S97" s="74"/>
      <c r="T97" s="74">
        <v>11824</v>
      </c>
      <c r="U97" s="74"/>
      <c r="V97" s="74"/>
      <c r="W97" s="74"/>
      <c r="X97" s="74"/>
      <c r="Y97" s="74"/>
      <c r="Z97" s="75">
        <f t="shared" si="21"/>
        <v>11824</v>
      </c>
      <c r="AA97" s="74"/>
      <c r="AB97" s="74">
        <v>11824</v>
      </c>
    </row>
    <row r="98" spans="1:28" ht="25.5" hidden="1" x14ac:dyDescent="0.2">
      <c r="A98" s="14" t="s">
        <v>105</v>
      </c>
      <c r="B98" s="15" t="s">
        <v>137</v>
      </c>
      <c r="C98" s="15" t="s">
        <v>139</v>
      </c>
      <c r="D98" s="72"/>
      <c r="E98" s="72">
        <v>39.799999999999997</v>
      </c>
      <c r="F98" s="74"/>
      <c r="G98" s="75">
        <f t="shared" si="19"/>
        <v>0</v>
      </c>
      <c r="H98" s="74"/>
      <c r="I98" s="74"/>
      <c r="J98" s="75">
        <f t="shared" si="20"/>
        <v>0</v>
      </c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5">
        <f t="shared" si="21"/>
        <v>0</v>
      </c>
      <c r="AA98" s="74"/>
      <c r="AB98" s="74"/>
    </row>
    <row r="99" spans="1:28" ht="15" hidden="1" customHeight="1" x14ac:dyDescent="0.2">
      <c r="A99" s="12" t="s">
        <v>191</v>
      </c>
      <c r="B99" s="13" t="s">
        <v>137</v>
      </c>
      <c r="C99" s="13" t="s">
        <v>192</v>
      </c>
      <c r="D99" s="85">
        <f>SUM(D100)</f>
        <v>1087.5999999999999</v>
      </c>
      <c r="E99" s="85">
        <f t="shared" ref="E99:AB99" si="24">SUM(E100)</f>
        <v>5094.7</v>
      </c>
      <c r="F99" s="85">
        <f t="shared" si="24"/>
        <v>0</v>
      </c>
      <c r="G99" s="69">
        <f t="shared" si="24"/>
        <v>8500</v>
      </c>
      <c r="H99" s="85">
        <f t="shared" si="24"/>
        <v>8500</v>
      </c>
      <c r="I99" s="85">
        <f t="shared" si="24"/>
        <v>0</v>
      </c>
      <c r="J99" s="69">
        <f t="shared" si="24"/>
        <v>8500</v>
      </c>
      <c r="K99" s="85">
        <f t="shared" si="24"/>
        <v>8500</v>
      </c>
      <c r="L99" s="85">
        <f t="shared" si="24"/>
        <v>0</v>
      </c>
      <c r="M99" s="85">
        <f t="shared" si="24"/>
        <v>0</v>
      </c>
      <c r="N99" s="85">
        <f t="shared" si="24"/>
        <v>0</v>
      </c>
      <c r="O99" s="85">
        <f t="shared" si="24"/>
        <v>0</v>
      </c>
      <c r="P99" s="85">
        <f t="shared" si="24"/>
        <v>0</v>
      </c>
      <c r="Q99" s="85">
        <f t="shared" si="24"/>
        <v>0</v>
      </c>
      <c r="R99" s="85">
        <f t="shared" si="24"/>
        <v>0</v>
      </c>
      <c r="S99" s="85">
        <f t="shared" si="24"/>
        <v>0</v>
      </c>
      <c r="T99" s="85">
        <f t="shared" si="24"/>
        <v>0</v>
      </c>
      <c r="U99" s="85">
        <f t="shared" si="24"/>
        <v>0</v>
      </c>
      <c r="V99" s="85">
        <f t="shared" si="24"/>
        <v>0</v>
      </c>
      <c r="W99" s="85">
        <f t="shared" si="24"/>
        <v>0</v>
      </c>
      <c r="X99" s="85">
        <f t="shared" si="24"/>
        <v>0</v>
      </c>
      <c r="Y99" s="85">
        <f t="shared" si="24"/>
        <v>0</v>
      </c>
      <c r="Z99" s="75">
        <f t="shared" si="21"/>
        <v>5000</v>
      </c>
      <c r="AA99" s="85">
        <f t="shared" si="24"/>
        <v>5000</v>
      </c>
      <c r="AB99" s="85">
        <f t="shared" si="24"/>
        <v>0</v>
      </c>
    </row>
    <row r="100" spans="1:28" ht="17.25" hidden="1" customHeight="1" x14ac:dyDescent="0.2">
      <c r="A100" s="14" t="s">
        <v>193</v>
      </c>
      <c r="B100" s="20" t="s">
        <v>137</v>
      </c>
      <c r="C100" s="20" t="s">
        <v>192</v>
      </c>
      <c r="D100" s="76">
        <v>1087.5999999999999</v>
      </c>
      <c r="E100" s="73">
        <v>5094.7</v>
      </c>
      <c r="F100" s="74"/>
      <c r="G100" s="75">
        <f t="shared" si="19"/>
        <v>8500</v>
      </c>
      <c r="H100" s="74">
        <v>8500</v>
      </c>
      <c r="I100" s="74"/>
      <c r="J100" s="75">
        <f t="shared" si="20"/>
        <v>8500</v>
      </c>
      <c r="K100" s="74">
        <v>8500</v>
      </c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5">
        <f t="shared" si="21"/>
        <v>5000</v>
      </c>
      <c r="AA100" s="74">
        <v>5000</v>
      </c>
      <c r="AB100" s="74"/>
    </row>
    <row r="101" spans="1:28" ht="18.75" hidden="1" customHeight="1" x14ac:dyDescent="0.2">
      <c r="A101" s="12" t="s">
        <v>194</v>
      </c>
      <c r="B101" s="21" t="s">
        <v>137</v>
      </c>
      <c r="C101" s="21" t="s">
        <v>168</v>
      </c>
      <c r="D101" s="86">
        <f>SUM(D102)</f>
        <v>0</v>
      </c>
      <c r="E101" s="86">
        <f t="shared" ref="E101:AB101" si="25">SUM(E102)</f>
        <v>0</v>
      </c>
      <c r="F101" s="86">
        <f t="shared" si="25"/>
        <v>0</v>
      </c>
      <c r="G101" s="87">
        <f t="shared" si="25"/>
        <v>7032.7</v>
      </c>
      <c r="H101" s="86">
        <f t="shared" si="25"/>
        <v>354</v>
      </c>
      <c r="I101" s="86">
        <f t="shared" si="25"/>
        <v>6678.7</v>
      </c>
      <c r="J101" s="87">
        <f t="shared" si="25"/>
        <v>50728.4</v>
      </c>
      <c r="K101" s="86">
        <f t="shared" si="25"/>
        <v>2536.4</v>
      </c>
      <c r="L101" s="86">
        <f t="shared" si="25"/>
        <v>0</v>
      </c>
      <c r="M101" s="86">
        <f t="shared" si="25"/>
        <v>0</v>
      </c>
      <c r="N101" s="86">
        <f t="shared" si="25"/>
        <v>0</v>
      </c>
      <c r="O101" s="86">
        <f t="shared" si="25"/>
        <v>0</v>
      </c>
      <c r="P101" s="86">
        <f t="shared" si="25"/>
        <v>0</v>
      </c>
      <c r="Q101" s="86">
        <f t="shared" si="25"/>
        <v>0</v>
      </c>
      <c r="R101" s="86">
        <f t="shared" si="25"/>
        <v>0</v>
      </c>
      <c r="S101" s="86">
        <f t="shared" si="25"/>
        <v>0</v>
      </c>
      <c r="T101" s="86">
        <f t="shared" si="25"/>
        <v>48192</v>
      </c>
      <c r="U101" s="86">
        <f t="shared" si="25"/>
        <v>0</v>
      </c>
      <c r="V101" s="86">
        <f t="shared" si="25"/>
        <v>0</v>
      </c>
      <c r="W101" s="86">
        <f t="shared" si="25"/>
        <v>0</v>
      </c>
      <c r="X101" s="86">
        <f t="shared" si="25"/>
        <v>0</v>
      </c>
      <c r="Y101" s="86">
        <f t="shared" si="25"/>
        <v>0</v>
      </c>
      <c r="Z101" s="75">
        <f t="shared" si="21"/>
        <v>50728.4</v>
      </c>
      <c r="AA101" s="86">
        <f t="shared" si="25"/>
        <v>2536.4</v>
      </c>
      <c r="AB101" s="86">
        <f t="shared" si="25"/>
        <v>48192</v>
      </c>
    </row>
    <row r="102" spans="1:28" ht="38.25" hidden="1" x14ac:dyDescent="0.2">
      <c r="A102" s="14" t="s">
        <v>345</v>
      </c>
      <c r="B102" s="20" t="s">
        <v>137</v>
      </c>
      <c r="C102" s="20" t="s">
        <v>168</v>
      </c>
      <c r="D102" s="76"/>
      <c r="E102" s="76"/>
      <c r="F102" s="74"/>
      <c r="G102" s="75">
        <f>SUM(I102+H102)</f>
        <v>7032.7</v>
      </c>
      <c r="H102" s="74">
        <v>354</v>
      </c>
      <c r="I102" s="74">
        <v>6678.7</v>
      </c>
      <c r="J102" s="75">
        <f t="shared" si="20"/>
        <v>50728.4</v>
      </c>
      <c r="K102" s="74">
        <v>2536.4</v>
      </c>
      <c r="L102" s="74"/>
      <c r="M102" s="74"/>
      <c r="N102" s="74"/>
      <c r="O102" s="74"/>
      <c r="P102" s="74"/>
      <c r="Q102" s="74"/>
      <c r="R102" s="74"/>
      <c r="S102" s="74"/>
      <c r="T102" s="74">
        <v>48192</v>
      </c>
      <c r="U102" s="74"/>
      <c r="V102" s="74"/>
      <c r="W102" s="74"/>
      <c r="X102" s="74"/>
      <c r="Y102" s="74"/>
      <c r="Z102" s="75">
        <f t="shared" si="21"/>
        <v>50728.4</v>
      </c>
      <c r="AA102" s="74">
        <v>2536.4</v>
      </c>
      <c r="AB102" s="74">
        <v>48192</v>
      </c>
    </row>
    <row r="103" spans="1:28" hidden="1" x14ac:dyDescent="0.2">
      <c r="A103" s="12" t="s">
        <v>195</v>
      </c>
      <c r="B103" s="21" t="s">
        <v>137</v>
      </c>
      <c r="C103" s="21" t="s">
        <v>196</v>
      </c>
      <c r="D103" s="86">
        <f>SUM(D104+D105)</f>
        <v>17725.5</v>
      </c>
      <c r="E103" s="86">
        <f>SUM(E104+E105+E113+E114+E115+E116)</f>
        <v>23396.6</v>
      </c>
      <c r="F103" s="86">
        <f t="shared" ref="F103:AB103" si="26">SUM(F104+F105)</f>
        <v>0</v>
      </c>
      <c r="G103" s="75">
        <f>SUM(I103+H103)</f>
        <v>23405.699999999997</v>
      </c>
      <c r="H103" s="86">
        <f>SUM(H104+H105+H113+H114+H115+H116)</f>
        <v>23405.699999999997</v>
      </c>
      <c r="I103" s="86">
        <f t="shared" si="26"/>
        <v>0</v>
      </c>
      <c r="J103" s="87">
        <f>SUM(J104+J105+J112+J113+J114+J115+J116)</f>
        <v>30206.699999999997</v>
      </c>
      <c r="K103" s="86">
        <f>SUM(K104+K105+K112+K113+K114+K115+K116)</f>
        <v>30206.699999999997</v>
      </c>
      <c r="L103" s="86">
        <f t="shared" si="26"/>
        <v>0</v>
      </c>
      <c r="M103" s="86">
        <f t="shared" si="26"/>
        <v>0</v>
      </c>
      <c r="N103" s="86">
        <f t="shared" si="26"/>
        <v>0</v>
      </c>
      <c r="O103" s="86">
        <f t="shared" si="26"/>
        <v>0</v>
      </c>
      <c r="P103" s="86">
        <f t="shared" si="26"/>
        <v>0</v>
      </c>
      <c r="Q103" s="86">
        <f t="shared" si="26"/>
        <v>0</v>
      </c>
      <c r="R103" s="86">
        <f t="shared" si="26"/>
        <v>0</v>
      </c>
      <c r="S103" s="86">
        <f t="shared" si="26"/>
        <v>0</v>
      </c>
      <c r="T103" s="86">
        <f t="shared" si="26"/>
        <v>0</v>
      </c>
      <c r="U103" s="86"/>
      <c r="V103" s="86"/>
      <c r="W103" s="86"/>
      <c r="X103" s="86"/>
      <c r="Y103" s="86"/>
      <c r="Z103" s="75">
        <f t="shared" si="21"/>
        <v>23580.799999999999</v>
      </c>
      <c r="AA103" s="86">
        <f>SUM(AA104+AA105+AA112+AA113+AA114+AA115+AA116)</f>
        <v>23580.799999999999</v>
      </c>
      <c r="AB103" s="86">
        <f t="shared" si="26"/>
        <v>0</v>
      </c>
    </row>
    <row r="104" spans="1:28" ht="26.25" hidden="1" customHeight="1" x14ac:dyDescent="0.2">
      <c r="A104" s="14" t="s">
        <v>429</v>
      </c>
      <c r="B104" s="20" t="s">
        <v>137</v>
      </c>
      <c r="C104" s="15" t="s">
        <v>196</v>
      </c>
      <c r="D104" s="72">
        <v>12282.5</v>
      </c>
      <c r="E104" s="73">
        <v>12156.9</v>
      </c>
      <c r="F104" s="74"/>
      <c r="G104" s="75">
        <f t="shared" si="19"/>
        <v>13959.3</v>
      </c>
      <c r="H104" s="74">
        <v>13959.3</v>
      </c>
      <c r="I104" s="74"/>
      <c r="J104" s="75">
        <f t="shared" si="20"/>
        <v>10187.299999999999</v>
      </c>
      <c r="K104" s="74">
        <v>10187.299999999999</v>
      </c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5">
        <f t="shared" si="21"/>
        <v>9185.7999999999993</v>
      </c>
      <c r="AA104" s="74">
        <v>9185.7999999999993</v>
      </c>
      <c r="AB104" s="74"/>
    </row>
    <row r="105" spans="1:28" ht="25.5" hidden="1" collapsed="1" x14ac:dyDescent="0.2">
      <c r="A105" s="40" t="s">
        <v>21</v>
      </c>
      <c r="B105" s="20" t="s">
        <v>137</v>
      </c>
      <c r="C105" s="15" t="s">
        <v>196</v>
      </c>
      <c r="D105" s="72">
        <f>SUM(D106+D107+D109+D111+D110)</f>
        <v>5443</v>
      </c>
      <c r="E105" s="72">
        <f>SUM(E106+E107+E108+E109+E111)</f>
        <v>9020.5999999999985</v>
      </c>
      <c r="F105" s="72">
        <f>SUM(F106+F107+F109+F111)</f>
        <v>0</v>
      </c>
      <c r="G105" s="75">
        <f>SUM(I105+H105)</f>
        <v>4966.3999999999996</v>
      </c>
      <c r="H105" s="72">
        <v>4966.3999999999996</v>
      </c>
      <c r="I105" s="72">
        <f>SUM(I106+I107+I109+I111)</f>
        <v>0</v>
      </c>
      <c r="J105" s="88">
        <f>SUM(J106+J107+J109+J111)</f>
        <v>15215.4</v>
      </c>
      <c r="K105" s="72">
        <f>SUM(K106+K107+K109+K111)</f>
        <v>15215.4</v>
      </c>
      <c r="L105" s="72">
        <f t="shared" ref="L105:AB105" si="27">SUM(L106+L107+L109+L111)</f>
        <v>0</v>
      </c>
      <c r="M105" s="72">
        <f t="shared" si="27"/>
        <v>0</v>
      </c>
      <c r="N105" s="72">
        <f t="shared" si="27"/>
        <v>0</v>
      </c>
      <c r="O105" s="72">
        <f t="shared" si="27"/>
        <v>0</v>
      </c>
      <c r="P105" s="72">
        <f t="shared" si="27"/>
        <v>0</v>
      </c>
      <c r="Q105" s="72">
        <f t="shared" si="27"/>
        <v>0</v>
      </c>
      <c r="R105" s="72">
        <f t="shared" si="27"/>
        <v>0</v>
      </c>
      <c r="S105" s="72">
        <f t="shared" si="27"/>
        <v>0</v>
      </c>
      <c r="T105" s="72">
        <f t="shared" si="27"/>
        <v>0</v>
      </c>
      <c r="U105" s="72">
        <f t="shared" si="27"/>
        <v>0</v>
      </c>
      <c r="V105" s="72">
        <f t="shared" si="27"/>
        <v>0</v>
      </c>
      <c r="W105" s="72">
        <f t="shared" si="27"/>
        <v>0</v>
      </c>
      <c r="X105" s="72">
        <f t="shared" si="27"/>
        <v>0</v>
      </c>
      <c r="Y105" s="72">
        <f t="shared" si="27"/>
        <v>0</v>
      </c>
      <c r="Z105" s="75">
        <f t="shared" si="21"/>
        <v>12000</v>
      </c>
      <c r="AA105" s="72">
        <v>12000</v>
      </c>
      <c r="AB105" s="72">
        <f t="shared" si="27"/>
        <v>0</v>
      </c>
    </row>
    <row r="106" spans="1:28" hidden="1" outlineLevel="1" x14ac:dyDescent="0.2">
      <c r="A106" s="14" t="s">
        <v>197</v>
      </c>
      <c r="B106" s="20" t="s">
        <v>137</v>
      </c>
      <c r="C106" s="15" t="s">
        <v>196</v>
      </c>
      <c r="D106" s="72">
        <v>3668.7</v>
      </c>
      <c r="E106" s="73">
        <v>6081.9</v>
      </c>
      <c r="F106" s="74"/>
      <c r="G106" s="75">
        <f t="shared" ref="G106:G116" si="28">SUM(I106+H106)</f>
        <v>0</v>
      </c>
      <c r="H106" s="74"/>
      <c r="I106" s="74"/>
      <c r="J106" s="75">
        <f t="shared" si="20"/>
        <v>15215.4</v>
      </c>
      <c r="K106" s="74">
        <v>15215.4</v>
      </c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5">
        <f t="shared" si="21"/>
        <v>0</v>
      </c>
      <c r="AA106" s="74"/>
      <c r="AB106" s="74"/>
    </row>
    <row r="107" spans="1:28" hidden="1" outlineLevel="1" x14ac:dyDescent="0.2">
      <c r="A107" s="14" t="s">
        <v>198</v>
      </c>
      <c r="B107" s="20" t="s">
        <v>137</v>
      </c>
      <c r="C107" s="15" t="s">
        <v>196</v>
      </c>
      <c r="D107" s="72">
        <v>21</v>
      </c>
      <c r="E107" s="73">
        <v>73.7</v>
      </c>
      <c r="F107" s="74"/>
      <c r="G107" s="75">
        <f t="shared" si="28"/>
        <v>0</v>
      </c>
      <c r="H107" s="74"/>
      <c r="I107" s="74"/>
      <c r="J107" s="75">
        <f t="shared" si="20"/>
        <v>0</v>
      </c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5">
        <f t="shared" si="21"/>
        <v>0</v>
      </c>
      <c r="AA107" s="74"/>
      <c r="AB107" s="74"/>
    </row>
    <row r="108" spans="1:28" hidden="1" outlineLevel="1" x14ac:dyDescent="0.2">
      <c r="A108" s="14" t="s">
        <v>103</v>
      </c>
      <c r="B108" s="20" t="s">
        <v>137</v>
      </c>
      <c r="C108" s="15" t="s">
        <v>196</v>
      </c>
      <c r="D108" s="72"/>
      <c r="E108" s="73">
        <v>73.7</v>
      </c>
      <c r="F108" s="74"/>
      <c r="G108" s="75"/>
      <c r="H108" s="74"/>
      <c r="I108" s="74"/>
      <c r="J108" s="75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5">
        <f t="shared" si="21"/>
        <v>0</v>
      </c>
      <c r="AA108" s="74"/>
      <c r="AB108" s="74"/>
    </row>
    <row r="109" spans="1:28" hidden="1" outlineLevel="1" x14ac:dyDescent="0.2">
      <c r="A109" s="40" t="s">
        <v>20</v>
      </c>
      <c r="B109" s="20" t="s">
        <v>137</v>
      </c>
      <c r="C109" s="15" t="s">
        <v>196</v>
      </c>
      <c r="D109" s="72">
        <v>392.6</v>
      </c>
      <c r="E109" s="73"/>
      <c r="F109" s="74"/>
      <c r="G109" s="75">
        <f t="shared" si="28"/>
        <v>0</v>
      </c>
      <c r="H109" s="74"/>
      <c r="I109" s="74"/>
      <c r="J109" s="75">
        <f t="shared" si="20"/>
        <v>0</v>
      </c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5">
        <f t="shared" si="21"/>
        <v>0</v>
      </c>
      <c r="AA109" s="74"/>
      <c r="AB109" s="74"/>
    </row>
    <row r="110" spans="1:28" hidden="1" outlineLevel="1" x14ac:dyDescent="0.2">
      <c r="A110" s="40" t="s">
        <v>19</v>
      </c>
      <c r="B110" s="20" t="s">
        <v>137</v>
      </c>
      <c r="C110" s="15" t="s">
        <v>196</v>
      </c>
      <c r="D110" s="72">
        <v>286.60000000000002</v>
      </c>
      <c r="E110" s="73"/>
      <c r="F110" s="74"/>
      <c r="G110" s="75">
        <f t="shared" si="28"/>
        <v>0</v>
      </c>
      <c r="H110" s="74"/>
      <c r="I110" s="74"/>
      <c r="J110" s="75">
        <f t="shared" si="20"/>
        <v>0</v>
      </c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5">
        <f t="shared" si="21"/>
        <v>0</v>
      </c>
      <c r="AA110" s="74"/>
      <c r="AB110" s="74"/>
    </row>
    <row r="111" spans="1:28" hidden="1" outlineLevel="1" x14ac:dyDescent="0.2">
      <c r="A111" s="14" t="s">
        <v>199</v>
      </c>
      <c r="B111" s="20" t="s">
        <v>137</v>
      </c>
      <c r="C111" s="15" t="s">
        <v>196</v>
      </c>
      <c r="D111" s="72">
        <v>1074.0999999999999</v>
      </c>
      <c r="E111" s="73">
        <v>2791.3</v>
      </c>
      <c r="F111" s="74"/>
      <c r="G111" s="75">
        <f t="shared" si="28"/>
        <v>0</v>
      </c>
      <c r="H111" s="74"/>
      <c r="I111" s="74"/>
      <c r="J111" s="75">
        <f t="shared" si="20"/>
        <v>0</v>
      </c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5">
        <f t="shared" si="21"/>
        <v>0</v>
      </c>
      <c r="AA111" s="74"/>
      <c r="AB111" s="74"/>
    </row>
    <row r="112" spans="1:28" s="48" customFormat="1" hidden="1" collapsed="1" x14ac:dyDescent="0.2">
      <c r="A112" s="41" t="s">
        <v>83</v>
      </c>
      <c r="B112" s="46" t="s">
        <v>137</v>
      </c>
      <c r="C112" s="47" t="s">
        <v>196</v>
      </c>
      <c r="D112" s="80"/>
      <c r="E112" s="89"/>
      <c r="F112" s="90"/>
      <c r="G112" s="75">
        <f t="shared" si="28"/>
        <v>0</v>
      </c>
      <c r="H112" s="90"/>
      <c r="I112" s="90"/>
      <c r="J112" s="82">
        <f t="shared" si="20"/>
        <v>352</v>
      </c>
      <c r="K112" s="90">
        <f>L112+M112+N112+O112+R112</f>
        <v>352</v>
      </c>
      <c r="L112" s="90">
        <v>262</v>
      </c>
      <c r="M112" s="90">
        <v>10</v>
      </c>
      <c r="N112" s="90"/>
      <c r="O112" s="90"/>
      <c r="P112" s="90"/>
      <c r="Q112" s="90"/>
      <c r="R112" s="90">
        <v>80</v>
      </c>
      <c r="S112" s="90"/>
      <c r="T112" s="90"/>
      <c r="U112" s="90"/>
      <c r="V112" s="90"/>
      <c r="W112" s="90"/>
      <c r="X112" s="90"/>
      <c r="Y112" s="90"/>
      <c r="Z112" s="75">
        <f t="shared" si="21"/>
        <v>152</v>
      </c>
      <c r="AA112" s="90">
        <v>152</v>
      </c>
      <c r="AB112" s="90"/>
    </row>
    <row r="113" spans="1:28" hidden="1" x14ac:dyDescent="0.2">
      <c r="A113" s="66" t="s">
        <v>68</v>
      </c>
      <c r="B113" s="20" t="s">
        <v>137</v>
      </c>
      <c r="C113" s="15" t="s">
        <v>196</v>
      </c>
      <c r="D113" s="72"/>
      <c r="E113" s="73">
        <v>890</v>
      </c>
      <c r="F113" s="74"/>
      <c r="G113" s="75">
        <f t="shared" si="28"/>
        <v>1648</v>
      </c>
      <c r="H113" s="73">
        <v>1648</v>
      </c>
      <c r="I113" s="74"/>
      <c r="J113" s="75">
        <f t="shared" si="20"/>
        <v>1648</v>
      </c>
      <c r="K113" s="74">
        <v>1648</v>
      </c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5">
        <f t="shared" si="21"/>
        <v>890</v>
      </c>
      <c r="AA113" s="73">
        <v>890</v>
      </c>
      <c r="AB113" s="74"/>
    </row>
    <row r="114" spans="1:28" hidden="1" x14ac:dyDescent="0.2">
      <c r="A114" s="66" t="s">
        <v>69</v>
      </c>
      <c r="B114" s="20" t="s">
        <v>137</v>
      </c>
      <c r="C114" s="15" t="s">
        <v>196</v>
      </c>
      <c r="D114" s="72"/>
      <c r="E114" s="73">
        <v>48</v>
      </c>
      <c r="F114" s="74"/>
      <c r="G114" s="75">
        <f t="shared" si="28"/>
        <v>168</v>
      </c>
      <c r="H114" s="73">
        <v>168</v>
      </c>
      <c r="I114" s="74"/>
      <c r="J114" s="75">
        <f t="shared" si="20"/>
        <v>48</v>
      </c>
      <c r="K114" s="74">
        <v>48</v>
      </c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5">
        <f t="shared" si="21"/>
        <v>48</v>
      </c>
      <c r="AA114" s="73">
        <v>48</v>
      </c>
      <c r="AB114" s="74"/>
    </row>
    <row r="115" spans="1:28" hidden="1" x14ac:dyDescent="0.2">
      <c r="A115" s="66" t="s">
        <v>70</v>
      </c>
      <c r="B115" s="20" t="s">
        <v>137</v>
      </c>
      <c r="C115" s="15" t="s">
        <v>196</v>
      </c>
      <c r="D115" s="72"/>
      <c r="E115" s="73">
        <v>936.1</v>
      </c>
      <c r="F115" s="74"/>
      <c r="G115" s="75">
        <f t="shared" si="28"/>
        <v>2005</v>
      </c>
      <c r="H115" s="73">
        <v>2005</v>
      </c>
      <c r="I115" s="74"/>
      <c r="J115" s="75">
        <f t="shared" si="20"/>
        <v>2005</v>
      </c>
      <c r="K115" s="74">
        <v>2005</v>
      </c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5">
        <f t="shared" si="21"/>
        <v>1005</v>
      </c>
      <c r="AA115" s="73">
        <v>1005</v>
      </c>
      <c r="AB115" s="74"/>
    </row>
    <row r="116" spans="1:28" hidden="1" x14ac:dyDescent="0.2">
      <c r="A116" s="66" t="s">
        <v>71</v>
      </c>
      <c r="B116" s="20" t="s">
        <v>137</v>
      </c>
      <c r="C116" s="15" t="s">
        <v>196</v>
      </c>
      <c r="D116" s="72"/>
      <c r="E116" s="73">
        <v>345</v>
      </c>
      <c r="F116" s="74"/>
      <c r="G116" s="75">
        <f t="shared" si="28"/>
        <v>659</v>
      </c>
      <c r="H116" s="73">
        <v>659</v>
      </c>
      <c r="I116" s="74"/>
      <c r="J116" s="75">
        <f t="shared" si="20"/>
        <v>751</v>
      </c>
      <c r="K116" s="74">
        <v>751</v>
      </c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5">
        <f t="shared" si="21"/>
        <v>300</v>
      </c>
      <c r="AA116" s="73">
        <v>300</v>
      </c>
      <c r="AB116" s="74"/>
    </row>
    <row r="117" spans="1:28" s="18" customFormat="1" ht="17.25" hidden="1" customHeight="1" x14ac:dyDescent="0.2">
      <c r="A117" s="16" t="s">
        <v>200</v>
      </c>
      <c r="B117" s="24" t="s">
        <v>137</v>
      </c>
      <c r="C117" s="17" t="s">
        <v>201</v>
      </c>
      <c r="D117" s="70">
        <f>SUM(D118+D119+D120+D121+D122+D123+D124)</f>
        <v>34542.600000000006</v>
      </c>
      <c r="E117" s="70">
        <f>SUM(E118+E119+E120+E121+E122+E123)</f>
        <v>29777</v>
      </c>
      <c r="F117" s="70">
        <f>SUM(F118+F119+F120+F121+F122+F123)</f>
        <v>0</v>
      </c>
      <c r="G117" s="71">
        <f>SUM(G118+G119+G120+G121+G122+G123)</f>
        <v>25255.9</v>
      </c>
      <c r="H117" s="70">
        <f>SUM(H118+H119+H120+H121+H122+H123)</f>
        <v>25255.9</v>
      </c>
      <c r="I117" s="70">
        <f>SUM(I118+I119+I120+I121+I122+I123)</f>
        <v>0</v>
      </c>
      <c r="J117" s="71">
        <f>SUM(J118+J119+J120+J121+J122+J123+J124+J125)</f>
        <v>53409.1</v>
      </c>
      <c r="K117" s="70">
        <f>SUM(K118+K119+K120+K121+K122+K123+K124+K125)</f>
        <v>50080.2</v>
      </c>
      <c r="L117" s="70"/>
      <c r="M117" s="70"/>
      <c r="N117" s="70"/>
      <c r="O117" s="70"/>
      <c r="P117" s="70"/>
      <c r="Q117" s="70"/>
      <c r="R117" s="70"/>
      <c r="S117" s="70"/>
      <c r="T117" s="70">
        <f>SUM(T118+T119+T120+T121+T122+T123+T124+T125)</f>
        <v>3328.9</v>
      </c>
      <c r="U117" s="70">
        <f t="shared" ref="U117:AB117" si="29">SUM(U118+U119+U120+U121+U122+U123+U124+U125)</f>
        <v>0</v>
      </c>
      <c r="V117" s="70">
        <f t="shared" si="29"/>
        <v>0</v>
      </c>
      <c r="W117" s="70">
        <f t="shared" si="29"/>
        <v>0</v>
      </c>
      <c r="X117" s="70">
        <f t="shared" si="29"/>
        <v>0</v>
      </c>
      <c r="Y117" s="70">
        <f t="shared" si="29"/>
        <v>0</v>
      </c>
      <c r="Z117" s="75">
        <f t="shared" si="21"/>
        <v>37260.1</v>
      </c>
      <c r="AA117" s="70">
        <f t="shared" si="29"/>
        <v>33931.199999999997</v>
      </c>
      <c r="AB117" s="70">
        <f t="shared" si="29"/>
        <v>3328.9</v>
      </c>
    </row>
    <row r="118" spans="1:28" hidden="1" x14ac:dyDescent="0.2">
      <c r="A118" s="14" t="s">
        <v>346</v>
      </c>
      <c r="B118" s="20" t="s">
        <v>137</v>
      </c>
      <c r="C118" s="15" t="s">
        <v>201</v>
      </c>
      <c r="D118" s="72">
        <v>19582.400000000001</v>
      </c>
      <c r="E118" s="73">
        <v>22173.4</v>
      </c>
      <c r="F118" s="74"/>
      <c r="G118" s="75">
        <f t="shared" si="19"/>
        <v>23255.9</v>
      </c>
      <c r="H118" s="74">
        <v>23255.9</v>
      </c>
      <c r="I118" s="74"/>
      <c r="J118" s="75">
        <f t="shared" si="20"/>
        <v>34764.5</v>
      </c>
      <c r="K118" s="74">
        <v>34764.5</v>
      </c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5">
        <f t="shared" si="21"/>
        <v>29764.5</v>
      </c>
      <c r="AA118" s="74">
        <v>29764.5</v>
      </c>
      <c r="AB118" s="74"/>
    </row>
    <row r="119" spans="1:28" ht="24.75" hidden="1" customHeight="1" x14ac:dyDescent="0.2">
      <c r="A119" s="14" t="s">
        <v>347</v>
      </c>
      <c r="B119" s="20" t="s">
        <v>137</v>
      </c>
      <c r="C119" s="15" t="s">
        <v>201</v>
      </c>
      <c r="D119" s="72">
        <v>700</v>
      </c>
      <c r="E119" s="73">
        <v>3175.5</v>
      </c>
      <c r="F119" s="74"/>
      <c r="G119" s="75">
        <f t="shared" si="19"/>
        <v>0</v>
      </c>
      <c r="H119" s="74"/>
      <c r="I119" s="74"/>
      <c r="J119" s="75">
        <f t="shared" si="20"/>
        <v>0</v>
      </c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5">
        <f t="shared" si="21"/>
        <v>0</v>
      </c>
      <c r="AA119" s="74"/>
      <c r="AB119" s="74"/>
    </row>
    <row r="120" spans="1:28" ht="27" hidden="1" customHeight="1" x14ac:dyDescent="0.2">
      <c r="A120" s="14" t="s">
        <v>348</v>
      </c>
      <c r="B120" s="20" t="s">
        <v>137</v>
      </c>
      <c r="C120" s="15" t="s">
        <v>201</v>
      </c>
      <c r="D120" s="72">
        <v>6389.7</v>
      </c>
      <c r="E120" s="73">
        <v>1100</v>
      </c>
      <c r="F120" s="74"/>
      <c r="G120" s="75">
        <f t="shared" si="19"/>
        <v>1000</v>
      </c>
      <c r="H120" s="74">
        <v>1000</v>
      </c>
      <c r="I120" s="74"/>
      <c r="J120" s="75">
        <f t="shared" si="20"/>
        <v>9549</v>
      </c>
      <c r="K120" s="74">
        <v>9549</v>
      </c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5">
        <f t="shared" si="21"/>
        <v>1100</v>
      </c>
      <c r="AA120" s="74">
        <v>1100</v>
      </c>
      <c r="AB120" s="74"/>
    </row>
    <row r="121" spans="1:28" ht="16.5" hidden="1" customHeight="1" x14ac:dyDescent="0.2">
      <c r="A121" s="14" t="s">
        <v>349</v>
      </c>
      <c r="B121" s="20" t="s">
        <v>137</v>
      </c>
      <c r="C121" s="15" t="s">
        <v>201</v>
      </c>
      <c r="D121" s="72">
        <v>7217.5</v>
      </c>
      <c r="E121" s="73"/>
      <c r="F121" s="74"/>
      <c r="G121" s="75">
        <f t="shared" si="19"/>
        <v>0</v>
      </c>
      <c r="H121" s="74"/>
      <c r="I121" s="74"/>
      <c r="J121" s="75">
        <f t="shared" si="20"/>
        <v>0</v>
      </c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5">
        <f t="shared" si="21"/>
        <v>0</v>
      </c>
      <c r="AA121" s="74"/>
      <c r="AB121" s="74"/>
    </row>
    <row r="122" spans="1:28" ht="56.25" hidden="1" customHeight="1" x14ac:dyDescent="0.2">
      <c r="A122" s="14" t="s">
        <v>350</v>
      </c>
      <c r="B122" s="20" t="s">
        <v>137</v>
      </c>
      <c r="C122" s="15" t="s">
        <v>201</v>
      </c>
      <c r="D122" s="72"/>
      <c r="E122" s="73">
        <v>3328.1</v>
      </c>
      <c r="F122" s="74"/>
      <c r="G122" s="75">
        <f t="shared" si="19"/>
        <v>1000</v>
      </c>
      <c r="H122" s="74">
        <v>1000</v>
      </c>
      <c r="I122" s="74"/>
      <c r="J122" s="75">
        <f t="shared" si="20"/>
        <v>1000</v>
      </c>
      <c r="K122" s="74">
        <v>1000</v>
      </c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5">
        <f t="shared" si="21"/>
        <v>300</v>
      </c>
      <c r="AA122" s="74">
        <v>300</v>
      </c>
      <c r="AB122" s="74"/>
    </row>
    <row r="123" spans="1:28" ht="42" hidden="1" customHeight="1" x14ac:dyDescent="0.2">
      <c r="A123" s="14" t="s">
        <v>12</v>
      </c>
      <c r="B123" s="42" t="s">
        <v>137</v>
      </c>
      <c r="C123" s="43" t="s">
        <v>201</v>
      </c>
      <c r="D123" s="72"/>
      <c r="E123" s="73"/>
      <c r="F123" s="74"/>
      <c r="G123" s="75">
        <f t="shared" si="19"/>
        <v>0</v>
      </c>
      <c r="H123" s="74"/>
      <c r="I123" s="74"/>
      <c r="J123" s="75">
        <f t="shared" si="20"/>
        <v>4766.7</v>
      </c>
      <c r="K123" s="117">
        <v>4766.7</v>
      </c>
      <c r="L123" s="117"/>
      <c r="M123" s="117"/>
      <c r="N123" s="117"/>
      <c r="O123" s="117"/>
      <c r="P123" s="117"/>
      <c r="Q123" s="117"/>
      <c r="R123" s="117"/>
      <c r="S123" s="117"/>
      <c r="T123" s="117"/>
      <c r="U123" s="116"/>
      <c r="V123" s="116"/>
      <c r="W123" s="116"/>
      <c r="X123" s="116"/>
      <c r="Y123" s="116"/>
      <c r="Z123" s="75">
        <f t="shared" si="21"/>
        <v>2766.7</v>
      </c>
      <c r="AA123" s="74">
        <v>2766.7</v>
      </c>
      <c r="AB123" s="74"/>
    </row>
    <row r="124" spans="1:28" ht="39" hidden="1" customHeight="1" x14ac:dyDescent="0.2">
      <c r="A124" s="40" t="s">
        <v>42</v>
      </c>
      <c r="B124" s="42" t="s">
        <v>137</v>
      </c>
      <c r="C124" s="43" t="s">
        <v>201</v>
      </c>
      <c r="D124" s="72">
        <v>653</v>
      </c>
      <c r="E124" s="73"/>
      <c r="F124" s="74"/>
      <c r="G124" s="75"/>
      <c r="H124" s="74"/>
      <c r="I124" s="74"/>
      <c r="J124" s="75">
        <f t="shared" si="20"/>
        <v>0</v>
      </c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5">
        <f t="shared" si="21"/>
        <v>0</v>
      </c>
      <c r="AA124" s="74"/>
      <c r="AB124" s="74"/>
    </row>
    <row r="125" spans="1:28" ht="28.5" hidden="1" customHeight="1" x14ac:dyDescent="0.2">
      <c r="A125" s="40" t="s">
        <v>99</v>
      </c>
      <c r="B125" s="42" t="s">
        <v>137</v>
      </c>
      <c r="C125" s="43" t="s">
        <v>201</v>
      </c>
      <c r="D125" s="72"/>
      <c r="E125" s="73"/>
      <c r="F125" s="74"/>
      <c r="G125" s="75"/>
      <c r="H125" s="74"/>
      <c r="I125" s="74"/>
      <c r="J125" s="75">
        <f t="shared" si="20"/>
        <v>3328.9</v>
      </c>
      <c r="K125" s="74"/>
      <c r="L125" s="74"/>
      <c r="M125" s="74"/>
      <c r="N125" s="74"/>
      <c r="O125" s="74"/>
      <c r="P125" s="74"/>
      <c r="Q125" s="74"/>
      <c r="R125" s="74"/>
      <c r="S125" s="74"/>
      <c r="T125" s="74">
        <v>3328.9</v>
      </c>
      <c r="U125" s="74"/>
      <c r="V125" s="74"/>
      <c r="W125" s="74"/>
      <c r="X125" s="74"/>
      <c r="Y125" s="74"/>
      <c r="Z125" s="75">
        <f t="shared" si="21"/>
        <v>3328.9</v>
      </c>
      <c r="AA125" s="74"/>
      <c r="AB125" s="74">
        <v>3328.9</v>
      </c>
    </row>
    <row r="126" spans="1:28" s="130" customFormat="1" ht="17.25" hidden="1" customHeight="1" x14ac:dyDescent="0.2">
      <c r="A126" s="136" t="s">
        <v>202</v>
      </c>
      <c r="B126" s="128" t="s">
        <v>139</v>
      </c>
      <c r="C126" s="128" t="s">
        <v>131</v>
      </c>
      <c r="D126" s="129">
        <f t="shared" ref="D126:AB126" si="30">SUM(D127+D147+D159)</f>
        <v>386049.2</v>
      </c>
      <c r="E126" s="129">
        <f t="shared" si="30"/>
        <v>460013.30000000005</v>
      </c>
      <c r="F126" s="129">
        <f t="shared" si="30"/>
        <v>0</v>
      </c>
      <c r="G126" s="69">
        <f t="shared" si="30"/>
        <v>90825.5</v>
      </c>
      <c r="H126" s="129">
        <f t="shared" si="30"/>
        <v>75920</v>
      </c>
      <c r="I126" s="129">
        <f t="shared" si="30"/>
        <v>14905.5</v>
      </c>
      <c r="J126" s="69">
        <f t="shared" si="30"/>
        <v>361476.6</v>
      </c>
      <c r="K126" s="129">
        <f t="shared" si="30"/>
        <v>339759.9</v>
      </c>
      <c r="L126" s="129">
        <f t="shared" si="30"/>
        <v>0</v>
      </c>
      <c r="M126" s="129">
        <f t="shared" si="30"/>
        <v>0</v>
      </c>
      <c r="N126" s="129">
        <f t="shared" si="30"/>
        <v>0</v>
      </c>
      <c r="O126" s="129">
        <f t="shared" si="30"/>
        <v>0</v>
      </c>
      <c r="P126" s="129">
        <f t="shared" si="30"/>
        <v>0</v>
      </c>
      <c r="Q126" s="129">
        <f t="shared" si="30"/>
        <v>0</v>
      </c>
      <c r="R126" s="129">
        <f t="shared" si="30"/>
        <v>0</v>
      </c>
      <c r="S126" s="129">
        <f t="shared" si="30"/>
        <v>0</v>
      </c>
      <c r="T126" s="129">
        <f t="shared" si="30"/>
        <v>21716.7</v>
      </c>
      <c r="U126" s="129"/>
      <c r="V126" s="129"/>
      <c r="W126" s="129"/>
      <c r="X126" s="129"/>
      <c r="Y126" s="129"/>
      <c r="Z126" s="75">
        <f t="shared" si="21"/>
        <v>110252.7</v>
      </c>
      <c r="AA126" s="129">
        <f t="shared" si="30"/>
        <v>88536</v>
      </c>
      <c r="AB126" s="129">
        <f t="shared" si="30"/>
        <v>21716.7</v>
      </c>
    </row>
    <row r="127" spans="1:28" s="18" customFormat="1" ht="16.5" hidden="1" customHeight="1" x14ac:dyDescent="0.2">
      <c r="A127" s="25" t="s">
        <v>203</v>
      </c>
      <c r="B127" s="17" t="s">
        <v>139</v>
      </c>
      <c r="C127" s="17" t="s">
        <v>130</v>
      </c>
      <c r="D127" s="70">
        <f>SUM(D128+D129+D132+D133+D138+D139+D140+D144)</f>
        <v>215565</v>
      </c>
      <c r="E127" s="70">
        <f>SUM(E128+E129+E132+E133+E134+E135+E136+E137+E138+E139+E140)</f>
        <v>223336.5</v>
      </c>
      <c r="F127" s="70">
        <f t="shared" ref="F127:T127" si="31">SUM(F128+F129+F132+F133+F138+F139+F140)</f>
        <v>0</v>
      </c>
      <c r="G127" s="71">
        <f t="shared" si="31"/>
        <v>18330.900000000001</v>
      </c>
      <c r="H127" s="70">
        <f t="shared" si="31"/>
        <v>10772</v>
      </c>
      <c r="I127" s="70">
        <f t="shared" si="31"/>
        <v>7558.9</v>
      </c>
      <c r="J127" s="71">
        <f t="shared" si="31"/>
        <v>26000</v>
      </c>
      <c r="K127" s="70">
        <f t="shared" si="31"/>
        <v>26000</v>
      </c>
      <c r="L127" s="70">
        <f t="shared" si="31"/>
        <v>0</v>
      </c>
      <c r="M127" s="70">
        <f t="shared" si="31"/>
        <v>0</v>
      </c>
      <c r="N127" s="70">
        <f t="shared" si="31"/>
        <v>0</v>
      </c>
      <c r="O127" s="70">
        <f t="shared" si="31"/>
        <v>0</v>
      </c>
      <c r="P127" s="70">
        <f t="shared" si="31"/>
        <v>0</v>
      </c>
      <c r="Q127" s="70">
        <f t="shared" si="31"/>
        <v>0</v>
      </c>
      <c r="R127" s="70">
        <f t="shared" si="31"/>
        <v>0</v>
      </c>
      <c r="S127" s="70">
        <f t="shared" si="31"/>
        <v>0</v>
      </c>
      <c r="T127" s="70">
        <f t="shared" si="31"/>
        <v>0</v>
      </c>
      <c r="U127" s="70"/>
      <c r="V127" s="70"/>
      <c r="W127" s="70"/>
      <c r="X127" s="70"/>
      <c r="Y127" s="70"/>
      <c r="Z127" s="75">
        <f t="shared" si="21"/>
        <v>5772</v>
      </c>
      <c r="AA127" s="70">
        <f>SUM(AA128+AA129+AA132+AA133+AA138+AA139+AA140)</f>
        <v>5772</v>
      </c>
      <c r="AB127" s="70">
        <f>SUM(AB128+AB129+AB132+AB133+AB138+AB139+AB140)</f>
        <v>0</v>
      </c>
    </row>
    <row r="128" spans="1:28" hidden="1" x14ac:dyDescent="0.2">
      <c r="A128" s="14" t="s">
        <v>351</v>
      </c>
      <c r="B128" s="20" t="s">
        <v>139</v>
      </c>
      <c r="C128" s="15" t="s">
        <v>130</v>
      </c>
      <c r="D128" s="72">
        <v>3548.9</v>
      </c>
      <c r="E128" s="73">
        <v>5090.1000000000004</v>
      </c>
      <c r="F128" s="74"/>
      <c r="G128" s="75">
        <f>SUM(I128+H128)</f>
        <v>5772</v>
      </c>
      <c r="H128" s="74">
        <v>5772</v>
      </c>
      <c r="I128" s="74"/>
      <c r="J128" s="75">
        <f t="shared" ref="J128:J167" si="32">SUM(K128+T128)</f>
        <v>20000</v>
      </c>
      <c r="K128" s="74">
        <v>20000</v>
      </c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5">
        <f t="shared" si="21"/>
        <v>5772</v>
      </c>
      <c r="AA128" s="74">
        <v>5772</v>
      </c>
      <c r="AB128" s="74"/>
    </row>
    <row r="129" spans="1:28" s="48" customFormat="1" ht="14.25" hidden="1" customHeight="1" x14ac:dyDescent="0.2">
      <c r="A129" s="41" t="s">
        <v>204</v>
      </c>
      <c r="B129" s="46" t="s">
        <v>139</v>
      </c>
      <c r="C129" s="47" t="s">
        <v>130</v>
      </c>
      <c r="D129" s="80">
        <f>SUM(D130+D131)</f>
        <v>0</v>
      </c>
      <c r="E129" s="80">
        <v>33566.9</v>
      </c>
      <c r="F129" s="80">
        <f t="shared" ref="F129:T129" si="33">SUM(F130+F131)</f>
        <v>0</v>
      </c>
      <c r="G129" s="81">
        <f t="shared" si="33"/>
        <v>12558.9</v>
      </c>
      <c r="H129" s="80">
        <f>SUM(H130+H131)</f>
        <v>5000</v>
      </c>
      <c r="I129" s="80">
        <f t="shared" si="33"/>
        <v>7558.9</v>
      </c>
      <c r="J129" s="81">
        <f t="shared" si="33"/>
        <v>6000</v>
      </c>
      <c r="K129" s="80">
        <f t="shared" si="33"/>
        <v>6000</v>
      </c>
      <c r="L129" s="80">
        <f t="shared" si="33"/>
        <v>0</v>
      </c>
      <c r="M129" s="80">
        <f t="shared" si="33"/>
        <v>0</v>
      </c>
      <c r="N129" s="80">
        <f t="shared" si="33"/>
        <v>0</v>
      </c>
      <c r="O129" s="80">
        <f t="shared" si="33"/>
        <v>0</v>
      </c>
      <c r="P129" s="80">
        <f t="shared" si="33"/>
        <v>0</v>
      </c>
      <c r="Q129" s="80">
        <f t="shared" si="33"/>
        <v>0</v>
      </c>
      <c r="R129" s="80">
        <f t="shared" si="33"/>
        <v>0</v>
      </c>
      <c r="S129" s="80">
        <f t="shared" si="33"/>
        <v>0</v>
      </c>
      <c r="T129" s="80">
        <f t="shared" si="33"/>
        <v>0</v>
      </c>
      <c r="U129" s="80"/>
      <c r="V129" s="80"/>
      <c r="W129" s="80"/>
      <c r="X129" s="80"/>
      <c r="Y129" s="80"/>
      <c r="Z129" s="75">
        <f t="shared" si="21"/>
        <v>0</v>
      </c>
      <c r="AA129" s="80">
        <f>SUM(AA130+AA131)</f>
        <v>0</v>
      </c>
      <c r="AB129" s="80">
        <f>SUM(AB130+AB131)</f>
        <v>0</v>
      </c>
    </row>
    <row r="130" spans="1:28" hidden="1" x14ac:dyDescent="0.2">
      <c r="A130" s="14" t="s">
        <v>197</v>
      </c>
      <c r="B130" s="20" t="s">
        <v>139</v>
      </c>
      <c r="C130" s="15" t="s">
        <v>130</v>
      </c>
      <c r="D130" s="72"/>
      <c r="E130" s="73">
        <v>13083.2</v>
      </c>
      <c r="F130" s="74"/>
      <c r="G130" s="75">
        <f t="shared" ref="G130:G167" si="34">SUM(I130+H130)</f>
        <v>12558.9</v>
      </c>
      <c r="H130" s="74">
        <v>5000</v>
      </c>
      <c r="I130" s="74">
        <v>7558.9</v>
      </c>
      <c r="J130" s="75">
        <f t="shared" si="32"/>
        <v>6000</v>
      </c>
      <c r="K130" s="74">
        <v>6000</v>
      </c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5">
        <f t="shared" si="21"/>
        <v>0</v>
      </c>
      <c r="AA130" s="74"/>
      <c r="AB130" s="74"/>
    </row>
    <row r="131" spans="1:28" hidden="1" x14ac:dyDescent="0.2">
      <c r="A131" s="14" t="s">
        <v>352</v>
      </c>
      <c r="B131" s="20" t="s">
        <v>139</v>
      </c>
      <c r="C131" s="15" t="s">
        <v>130</v>
      </c>
      <c r="D131" s="72"/>
      <c r="E131" s="73">
        <v>20483.7</v>
      </c>
      <c r="F131" s="74"/>
      <c r="G131" s="75">
        <f t="shared" si="34"/>
        <v>0</v>
      </c>
      <c r="H131" s="74"/>
      <c r="I131" s="74"/>
      <c r="J131" s="75">
        <f t="shared" si="32"/>
        <v>0</v>
      </c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5">
        <f t="shared" si="21"/>
        <v>0</v>
      </c>
      <c r="AA131" s="74"/>
      <c r="AB131" s="74"/>
    </row>
    <row r="132" spans="1:28" ht="28.5" hidden="1" customHeight="1" x14ac:dyDescent="0.2">
      <c r="A132" s="26" t="s">
        <v>353</v>
      </c>
      <c r="B132" s="20" t="s">
        <v>139</v>
      </c>
      <c r="C132" s="15" t="s">
        <v>130</v>
      </c>
      <c r="D132" s="72">
        <v>37134.400000000001</v>
      </c>
      <c r="E132" s="73">
        <v>72789.5</v>
      </c>
      <c r="F132" s="74"/>
      <c r="G132" s="75">
        <f t="shared" si="34"/>
        <v>0</v>
      </c>
      <c r="H132" s="74"/>
      <c r="I132" s="74"/>
      <c r="J132" s="75">
        <f t="shared" si="32"/>
        <v>0</v>
      </c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5">
        <f t="shared" si="21"/>
        <v>0</v>
      </c>
      <c r="AA132" s="74"/>
      <c r="AB132" s="74"/>
    </row>
    <row r="133" spans="1:28" ht="27" hidden="1" customHeight="1" x14ac:dyDescent="0.2">
      <c r="A133" s="26" t="s">
        <v>205</v>
      </c>
      <c r="B133" s="20" t="s">
        <v>139</v>
      </c>
      <c r="C133" s="15" t="s">
        <v>130</v>
      </c>
      <c r="D133" s="72">
        <v>16324.9</v>
      </c>
      <c r="E133" s="73">
        <v>27604</v>
      </c>
      <c r="F133" s="74"/>
      <c r="G133" s="75">
        <f t="shared" si="34"/>
        <v>0</v>
      </c>
      <c r="H133" s="74"/>
      <c r="I133" s="74"/>
      <c r="J133" s="75">
        <f t="shared" si="32"/>
        <v>0</v>
      </c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5">
        <f t="shared" si="21"/>
        <v>0</v>
      </c>
      <c r="AA133" s="74"/>
      <c r="AB133" s="74"/>
    </row>
    <row r="134" spans="1:28" ht="27" hidden="1" customHeight="1" x14ac:dyDescent="0.2">
      <c r="A134" s="26" t="s">
        <v>106</v>
      </c>
      <c r="B134" s="20" t="s">
        <v>139</v>
      </c>
      <c r="C134" s="15" t="s">
        <v>130</v>
      </c>
      <c r="D134" s="72"/>
      <c r="E134" s="73">
        <v>65</v>
      </c>
      <c r="F134" s="74"/>
      <c r="G134" s="75"/>
      <c r="H134" s="74"/>
      <c r="I134" s="74"/>
      <c r="J134" s="75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5">
        <f t="shared" si="21"/>
        <v>0</v>
      </c>
      <c r="AA134" s="74"/>
      <c r="AB134" s="74"/>
    </row>
    <row r="135" spans="1:28" ht="27" hidden="1" customHeight="1" x14ac:dyDescent="0.2">
      <c r="A135" s="26" t="s">
        <v>107</v>
      </c>
      <c r="B135" s="20" t="s">
        <v>139</v>
      </c>
      <c r="C135" s="15" t="s">
        <v>130</v>
      </c>
      <c r="D135" s="72"/>
      <c r="E135" s="73">
        <v>7933.6</v>
      </c>
      <c r="F135" s="74"/>
      <c r="G135" s="75"/>
      <c r="H135" s="74"/>
      <c r="I135" s="74"/>
      <c r="J135" s="75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5">
        <f t="shared" si="21"/>
        <v>0</v>
      </c>
      <c r="AA135" s="74"/>
      <c r="AB135" s="74"/>
    </row>
    <row r="136" spans="1:28" ht="27" hidden="1" customHeight="1" x14ac:dyDescent="0.2">
      <c r="A136" s="26" t="s">
        <v>108</v>
      </c>
      <c r="B136" s="20" t="s">
        <v>139</v>
      </c>
      <c r="C136" s="15" t="s">
        <v>130</v>
      </c>
      <c r="D136" s="72"/>
      <c r="E136" s="73">
        <v>58.1</v>
      </c>
      <c r="F136" s="74"/>
      <c r="G136" s="75"/>
      <c r="H136" s="74"/>
      <c r="I136" s="74"/>
      <c r="J136" s="75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5">
        <f t="shared" ref="Z136:Z199" si="35">SUM(AA136:AB136)</f>
        <v>0</v>
      </c>
      <c r="AA136" s="74"/>
      <c r="AB136" s="74"/>
    </row>
    <row r="137" spans="1:28" ht="27" hidden="1" customHeight="1" x14ac:dyDescent="0.2">
      <c r="A137" s="26" t="s">
        <v>109</v>
      </c>
      <c r="B137" s="20" t="s">
        <v>139</v>
      </c>
      <c r="C137" s="15" t="s">
        <v>130</v>
      </c>
      <c r="D137" s="72"/>
      <c r="E137" s="73">
        <v>2493.8000000000002</v>
      </c>
      <c r="F137" s="74"/>
      <c r="G137" s="75"/>
      <c r="H137" s="74"/>
      <c r="I137" s="74"/>
      <c r="J137" s="75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5">
        <f t="shared" si="35"/>
        <v>0</v>
      </c>
      <c r="AA137" s="74"/>
      <c r="AB137" s="74"/>
    </row>
    <row r="138" spans="1:28" ht="42" hidden="1" customHeight="1" x14ac:dyDescent="0.2">
      <c r="A138" s="14" t="s">
        <v>10</v>
      </c>
      <c r="B138" s="20" t="s">
        <v>139</v>
      </c>
      <c r="C138" s="15" t="s">
        <v>130</v>
      </c>
      <c r="D138" s="72"/>
      <c r="E138" s="73">
        <v>25556</v>
      </c>
      <c r="F138" s="74"/>
      <c r="G138" s="75">
        <f t="shared" si="34"/>
        <v>0</v>
      </c>
      <c r="H138" s="74"/>
      <c r="I138" s="74"/>
      <c r="J138" s="75">
        <f t="shared" si="32"/>
        <v>0</v>
      </c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5">
        <f t="shared" si="35"/>
        <v>0</v>
      </c>
      <c r="AA138" s="74"/>
      <c r="AB138" s="74"/>
    </row>
    <row r="139" spans="1:28" ht="25.5" hidden="1" x14ac:dyDescent="0.2">
      <c r="A139" s="14" t="s">
        <v>206</v>
      </c>
      <c r="B139" s="20" t="s">
        <v>139</v>
      </c>
      <c r="C139" s="15" t="s">
        <v>130</v>
      </c>
      <c r="D139" s="72">
        <v>9000</v>
      </c>
      <c r="E139" s="73">
        <v>25200</v>
      </c>
      <c r="F139" s="74"/>
      <c r="G139" s="75">
        <f t="shared" si="34"/>
        <v>0</v>
      </c>
      <c r="H139" s="74"/>
      <c r="I139" s="74"/>
      <c r="J139" s="75">
        <f t="shared" si="32"/>
        <v>0</v>
      </c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5">
        <f t="shared" si="35"/>
        <v>0</v>
      </c>
      <c r="AA139" s="74"/>
      <c r="AB139" s="74"/>
    </row>
    <row r="140" spans="1:28" ht="38.25" hidden="1" x14ac:dyDescent="0.2">
      <c r="A140" s="14" t="s">
        <v>207</v>
      </c>
      <c r="B140" s="20" t="s">
        <v>139</v>
      </c>
      <c r="C140" s="15" t="s">
        <v>130</v>
      </c>
      <c r="D140" s="72">
        <f>SUM(D141+D143+D142)</f>
        <v>133592.69999999998</v>
      </c>
      <c r="E140" s="72">
        <f t="shared" ref="E140:K140" si="36">SUM(E141+E143)</f>
        <v>22979.5</v>
      </c>
      <c r="F140" s="72">
        <f t="shared" si="36"/>
        <v>0</v>
      </c>
      <c r="G140" s="88">
        <f t="shared" si="36"/>
        <v>0</v>
      </c>
      <c r="H140" s="72">
        <f t="shared" si="36"/>
        <v>0</v>
      </c>
      <c r="I140" s="72">
        <f t="shared" si="36"/>
        <v>0</v>
      </c>
      <c r="J140" s="88">
        <f t="shared" si="36"/>
        <v>0</v>
      </c>
      <c r="K140" s="72">
        <f t="shared" si="36"/>
        <v>0</v>
      </c>
      <c r="L140" s="72"/>
      <c r="M140" s="72"/>
      <c r="N140" s="72"/>
      <c r="O140" s="72"/>
      <c r="P140" s="72"/>
      <c r="Q140" s="72"/>
      <c r="R140" s="72"/>
      <c r="S140" s="72"/>
      <c r="T140" s="74"/>
      <c r="U140" s="74"/>
      <c r="V140" s="74"/>
      <c r="W140" s="74"/>
      <c r="X140" s="74"/>
      <c r="Y140" s="74"/>
      <c r="Z140" s="75">
        <f t="shared" si="35"/>
        <v>0</v>
      </c>
      <c r="AA140" s="74"/>
      <c r="AB140" s="74"/>
    </row>
    <row r="141" spans="1:28" ht="25.5" hidden="1" x14ac:dyDescent="0.2">
      <c r="A141" s="14" t="s">
        <v>208</v>
      </c>
      <c r="B141" s="20" t="s">
        <v>139</v>
      </c>
      <c r="C141" s="15" t="s">
        <v>130</v>
      </c>
      <c r="D141" s="72">
        <v>65249.9</v>
      </c>
      <c r="E141" s="73">
        <v>13356.2</v>
      </c>
      <c r="F141" s="74"/>
      <c r="G141" s="75">
        <f t="shared" si="34"/>
        <v>0</v>
      </c>
      <c r="H141" s="74"/>
      <c r="I141" s="74"/>
      <c r="J141" s="75">
        <f t="shared" si="32"/>
        <v>0</v>
      </c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5">
        <f t="shared" si="35"/>
        <v>0</v>
      </c>
      <c r="AA141" s="74"/>
      <c r="AB141" s="74"/>
    </row>
    <row r="142" spans="1:28" ht="25.5" hidden="1" x14ac:dyDescent="0.2">
      <c r="A142" s="40" t="s">
        <v>49</v>
      </c>
      <c r="B142" s="42" t="s">
        <v>139</v>
      </c>
      <c r="C142" s="43" t="s">
        <v>130</v>
      </c>
      <c r="D142" s="72">
        <v>14980.8</v>
      </c>
      <c r="E142" s="73"/>
      <c r="F142" s="74"/>
      <c r="G142" s="75"/>
      <c r="H142" s="74"/>
      <c r="I142" s="74"/>
      <c r="J142" s="75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5">
        <f t="shared" si="35"/>
        <v>0</v>
      </c>
      <c r="AA142" s="74"/>
      <c r="AB142" s="74"/>
    </row>
    <row r="143" spans="1:28" ht="38.25" hidden="1" x14ac:dyDescent="0.2">
      <c r="A143" s="14" t="s">
        <v>209</v>
      </c>
      <c r="B143" s="20" t="s">
        <v>139</v>
      </c>
      <c r="C143" s="15" t="s">
        <v>130</v>
      </c>
      <c r="D143" s="72">
        <v>53362</v>
      </c>
      <c r="E143" s="73">
        <v>9623.2999999999993</v>
      </c>
      <c r="F143" s="74"/>
      <c r="G143" s="75">
        <f t="shared" si="34"/>
        <v>0</v>
      </c>
      <c r="H143" s="74"/>
      <c r="I143" s="74"/>
      <c r="J143" s="75">
        <f t="shared" si="32"/>
        <v>0</v>
      </c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5">
        <f t="shared" si="35"/>
        <v>0</v>
      </c>
      <c r="AA143" s="74"/>
      <c r="AB143" s="74"/>
    </row>
    <row r="144" spans="1:28" ht="25.5" hidden="1" x14ac:dyDescent="0.2">
      <c r="A144" s="40" t="s">
        <v>50</v>
      </c>
      <c r="B144" s="42" t="s">
        <v>139</v>
      </c>
      <c r="C144" s="43" t="s">
        <v>130</v>
      </c>
      <c r="D144" s="72">
        <f>D145+D146</f>
        <v>15964.099999999999</v>
      </c>
      <c r="E144" s="72">
        <f t="shared" ref="E144:AB144" si="37">E145+E146</f>
        <v>0</v>
      </c>
      <c r="F144" s="72">
        <f t="shared" si="37"/>
        <v>0</v>
      </c>
      <c r="G144" s="88">
        <f t="shared" si="37"/>
        <v>0</v>
      </c>
      <c r="H144" s="72">
        <f t="shared" si="37"/>
        <v>0</v>
      </c>
      <c r="I144" s="72">
        <f t="shared" si="37"/>
        <v>0</v>
      </c>
      <c r="J144" s="88">
        <f t="shared" si="37"/>
        <v>0</v>
      </c>
      <c r="K144" s="72">
        <f t="shared" si="37"/>
        <v>0</v>
      </c>
      <c r="L144" s="72">
        <f t="shared" si="37"/>
        <v>0</v>
      </c>
      <c r="M144" s="72">
        <f t="shared" si="37"/>
        <v>0</v>
      </c>
      <c r="N144" s="72">
        <f t="shared" si="37"/>
        <v>0</v>
      </c>
      <c r="O144" s="72">
        <f t="shared" si="37"/>
        <v>0</v>
      </c>
      <c r="P144" s="72">
        <f t="shared" si="37"/>
        <v>0</v>
      </c>
      <c r="Q144" s="72">
        <f t="shared" si="37"/>
        <v>0</v>
      </c>
      <c r="R144" s="72">
        <f t="shared" si="37"/>
        <v>0</v>
      </c>
      <c r="S144" s="72">
        <f t="shared" si="37"/>
        <v>0</v>
      </c>
      <c r="T144" s="72">
        <f t="shared" si="37"/>
        <v>0</v>
      </c>
      <c r="U144" s="72"/>
      <c r="V144" s="72"/>
      <c r="W144" s="72"/>
      <c r="X144" s="72"/>
      <c r="Y144" s="72"/>
      <c r="Z144" s="75">
        <f t="shared" si="35"/>
        <v>0</v>
      </c>
      <c r="AA144" s="72">
        <f t="shared" si="37"/>
        <v>0</v>
      </c>
      <c r="AB144" s="72">
        <f t="shared" si="37"/>
        <v>0</v>
      </c>
    </row>
    <row r="145" spans="1:28" ht="25.5" hidden="1" x14ac:dyDescent="0.2">
      <c r="A145" s="14" t="s">
        <v>208</v>
      </c>
      <c r="B145" s="20" t="s">
        <v>139</v>
      </c>
      <c r="C145" s="15" t="s">
        <v>130</v>
      </c>
      <c r="D145" s="72">
        <v>4132.3</v>
      </c>
      <c r="E145" s="73"/>
      <c r="F145" s="74"/>
      <c r="G145" s="75"/>
      <c r="H145" s="74"/>
      <c r="I145" s="74"/>
      <c r="J145" s="75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5">
        <f t="shared" si="35"/>
        <v>0</v>
      </c>
      <c r="AA145" s="74"/>
      <c r="AB145" s="74"/>
    </row>
    <row r="146" spans="1:28" ht="38.25" hidden="1" x14ac:dyDescent="0.2">
      <c r="A146" s="14" t="s">
        <v>209</v>
      </c>
      <c r="B146" s="20" t="s">
        <v>139</v>
      </c>
      <c r="C146" s="15" t="s">
        <v>130</v>
      </c>
      <c r="D146" s="72">
        <v>11831.8</v>
      </c>
      <c r="E146" s="73"/>
      <c r="F146" s="74"/>
      <c r="G146" s="75"/>
      <c r="H146" s="74"/>
      <c r="I146" s="74"/>
      <c r="J146" s="75">
        <f t="shared" si="32"/>
        <v>0</v>
      </c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5">
        <f t="shared" si="35"/>
        <v>0</v>
      </c>
      <c r="AA146" s="74"/>
      <c r="AB146" s="74"/>
    </row>
    <row r="147" spans="1:28" hidden="1" x14ac:dyDescent="0.2">
      <c r="A147" s="12" t="s">
        <v>210</v>
      </c>
      <c r="B147" s="21" t="s">
        <v>139</v>
      </c>
      <c r="C147" s="21" t="s">
        <v>132</v>
      </c>
      <c r="D147" s="86">
        <f t="shared" ref="D147:AB147" si="38">SUM(D148+D149+D150+D152+D153+D154+D155+D156+D157+D158)</f>
        <v>108332</v>
      </c>
      <c r="E147" s="86">
        <f>SUM(E148+E149+E150+E151+E152+E153+E154+E155+E156+E157+E158)</f>
        <v>106512.4</v>
      </c>
      <c r="F147" s="86">
        <f t="shared" si="38"/>
        <v>0</v>
      </c>
      <c r="G147" s="87">
        <f t="shared" si="38"/>
        <v>22359.599999999999</v>
      </c>
      <c r="H147" s="86">
        <f t="shared" si="38"/>
        <v>15013</v>
      </c>
      <c r="I147" s="86">
        <f t="shared" si="38"/>
        <v>7346.6</v>
      </c>
      <c r="J147" s="87">
        <f t="shared" si="38"/>
        <v>187088.09999999998</v>
      </c>
      <c r="K147" s="86">
        <f t="shared" si="38"/>
        <v>165371.4</v>
      </c>
      <c r="L147" s="86">
        <f t="shared" si="38"/>
        <v>0</v>
      </c>
      <c r="M147" s="86">
        <f t="shared" si="38"/>
        <v>0</v>
      </c>
      <c r="N147" s="86">
        <f t="shared" si="38"/>
        <v>0</v>
      </c>
      <c r="O147" s="86">
        <f t="shared" si="38"/>
        <v>0</v>
      </c>
      <c r="P147" s="86">
        <f t="shared" si="38"/>
        <v>0</v>
      </c>
      <c r="Q147" s="86">
        <f t="shared" si="38"/>
        <v>0</v>
      </c>
      <c r="R147" s="86">
        <f t="shared" si="38"/>
        <v>0</v>
      </c>
      <c r="S147" s="86">
        <f t="shared" si="38"/>
        <v>0</v>
      </c>
      <c r="T147" s="86">
        <f t="shared" si="38"/>
        <v>21716.7</v>
      </c>
      <c r="U147" s="86"/>
      <c r="V147" s="86"/>
      <c r="W147" s="86"/>
      <c r="X147" s="86"/>
      <c r="Y147" s="86"/>
      <c r="Z147" s="75">
        <f t="shared" si="35"/>
        <v>36480.699999999997</v>
      </c>
      <c r="AA147" s="86">
        <f t="shared" si="38"/>
        <v>14764</v>
      </c>
      <c r="AB147" s="86">
        <f t="shared" si="38"/>
        <v>21716.7</v>
      </c>
    </row>
    <row r="148" spans="1:28" ht="25.5" hidden="1" x14ac:dyDescent="0.2">
      <c r="A148" s="113" t="s">
        <v>85</v>
      </c>
      <c r="B148" s="115" t="s">
        <v>139</v>
      </c>
      <c r="C148" s="115" t="s">
        <v>132</v>
      </c>
      <c r="D148" s="86"/>
      <c r="E148" s="86"/>
      <c r="F148" s="86"/>
      <c r="G148" s="87"/>
      <c r="H148" s="86"/>
      <c r="I148" s="86"/>
      <c r="J148" s="87">
        <f>K148+T148</f>
        <v>11000</v>
      </c>
      <c r="K148" s="114">
        <v>11000</v>
      </c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75">
        <f t="shared" si="35"/>
        <v>0</v>
      </c>
      <c r="AA148" s="86"/>
      <c r="AB148" s="86"/>
    </row>
    <row r="149" spans="1:28" ht="25.5" hidden="1" customHeight="1" x14ac:dyDescent="0.2">
      <c r="A149" s="14" t="s">
        <v>354</v>
      </c>
      <c r="B149" s="20" t="s">
        <v>139</v>
      </c>
      <c r="C149" s="20" t="s">
        <v>132</v>
      </c>
      <c r="D149" s="76">
        <v>6034.9</v>
      </c>
      <c r="E149" s="73">
        <v>7700</v>
      </c>
      <c r="F149" s="74"/>
      <c r="G149" s="75">
        <f t="shared" si="34"/>
        <v>7700</v>
      </c>
      <c r="H149" s="74">
        <v>7700</v>
      </c>
      <c r="I149" s="74"/>
      <c r="J149" s="75">
        <f t="shared" si="32"/>
        <v>108943.4</v>
      </c>
      <c r="K149" s="74">
        <v>108943.4</v>
      </c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5">
        <f t="shared" si="35"/>
        <v>7700</v>
      </c>
      <c r="AA149" s="74">
        <v>7700</v>
      </c>
      <c r="AB149" s="74"/>
    </row>
    <row r="150" spans="1:28" ht="16.5" hidden="1" customHeight="1" x14ac:dyDescent="0.2">
      <c r="A150" s="14" t="s">
        <v>211</v>
      </c>
      <c r="B150" s="20" t="s">
        <v>139</v>
      </c>
      <c r="C150" s="20" t="s">
        <v>132</v>
      </c>
      <c r="D150" s="76">
        <v>585.70000000000005</v>
      </c>
      <c r="E150" s="73">
        <v>228</v>
      </c>
      <c r="F150" s="74"/>
      <c r="G150" s="75">
        <f t="shared" si="34"/>
        <v>228</v>
      </c>
      <c r="H150" s="74">
        <v>228</v>
      </c>
      <c r="I150" s="74"/>
      <c r="J150" s="75">
        <f t="shared" si="32"/>
        <v>228</v>
      </c>
      <c r="K150" s="74">
        <v>228</v>
      </c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5">
        <f t="shared" si="35"/>
        <v>228</v>
      </c>
      <c r="AA150" s="74">
        <v>228</v>
      </c>
      <c r="AB150" s="74"/>
    </row>
    <row r="151" spans="1:28" ht="36" hidden="1" customHeight="1" x14ac:dyDescent="0.2">
      <c r="A151" s="14" t="s">
        <v>117</v>
      </c>
      <c r="B151" s="20"/>
      <c r="C151" s="20"/>
      <c r="D151" s="76"/>
      <c r="E151" s="73">
        <v>16250.4</v>
      </c>
      <c r="F151" s="74"/>
      <c r="G151" s="75"/>
      <c r="H151" s="74"/>
      <c r="I151" s="74"/>
      <c r="J151" s="75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5">
        <f t="shared" si="35"/>
        <v>0</v>
      </c>
      <c r="AA151" s="74"/>
      <c r="AB151" s="74"/>
    </row>
    <row r="152" spans="1:28" ht="17.25" hidden="1" customHeight="1" x14ac:dyDescent="0.2">
      <c r="A152" s="14" t="s">
        <v>212</v>
      </c>
      <c r="B152" s="20" t="s">
        <v>139</v>
      </c>
      <c r="C152" s="20" t="s">
        <v>132</v>
      </c>
      <c r="D152" s="76">
        <v>13203.7</v>
      </c>
      <c r="E152" s="73">
        <v>6845</v>
      </c>
      <c r="F152" s="74"/>
      <c r="G152" s="75">
        <f t="shared" si="34"/>
        <v>6845</v>
      </c>
      <c r="H152" s="74">
        <v>6845</v>
      </c>
      <c r="I152" s="74"/>
      <c r="J152" s="75">
        <f t="shared" si="32"/>
        <v>0</v>
      </c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5">
        <f t="shared" si="35"/>
        <v>0</v>
      </c>
      <c r="AA152" s="74"/>
      <c r="AB152" s="74"/>
    </row>
    <row r="153" spans="1:28" ht="24.75" hidden="1" customHeight="1" x14ac:dyDescent="0.2">
      <c r="A153" s="40" t="s">
        <v>60</v>
      </c>
      <c r="B153" s="20" t="s">
        <v>139</v>
      </c>
      <c r="C153" s="20" t="s">
        <v>132</v>
      </c>
      <c r="D153" s="76">
        <v>10492.3</v>
      </c>
      <c r="E153" s="73">
        <v>1648.1</v>
      </c>
      <c r="F153" s="74"/>
      <c r="G153" s="75">
        <f t="shared" si="34"/>
        <v>0</v>
      </c>
      <c r="H153" s="74"/>
      <c r="I153" s="74"/>
      <c r="J153" s="75">
        <f t="shared" si="32"/>
        <v>0</v>
      </c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5">
        <f t="shared" si="35"/>
        <v>0</v>
      </c>
      <c r="AA153" s="74"/>
      <c r="AB153" s="74"/>
    </row>
    <row r="154" spans="1:28" ht="51" hidden="1" x14ac:dyDescent="0.2">
      <c r="A154" s="14" t="s">
        <v>217</v>
      </c>
      <c r="B154" s="20" t="s">
        <v>139</v>
      </c>
      <c r="C154" s="20" t="s">
        <v>132</v>
      </c>
      <c r="D154" s="76">
        <v>5199.8999999999996</v>
      </c>
      <c r="E154" s="73">
        <v>5256.2</v>
      </c>
      <c r="F154" s="74"/>
      <c r="G154" s="75">
        <f t="shared" si="34"/>
        <v>5186.6000000000004</v>
      </c>
      <c r="H154" s="74"/>
      <c r="I154" s="74">
        <v>5186.6000000000004</v>
      </c>
      <c r="J154" s="75">
        <f t="shared" si="32"/>
        <v>5186.7</v>
      </c>
      <c r="K154" s="74"/>
      <c r="L154" s="74"/>
      <c r="M154" s="74"/>
      <c r="N154" s="74"/>
      <c r="O154" s="74"/>
      <c r="P154" s="74"/>
      <c r="Q154" s="74"/>
      <c r="R154" s="74"/>
      <c r="S154" s="74"/>
      <c r="T154" s="74">
        <v>5186.7</v>
      </c>
      <c r="U154" s="74"/>
      <c r="V154" s="74"/>
      <c r="W154" s="74"/>
      <c r="X154" s="74"/>
      <c r="Y154" s="74"/>
      <c r="Z154" s="75">
        <f t="shared" si="35"/>
        <v>5186.7</v>
      </c>
      <c r="AA154" s="74"/>
      <c r="AB154" s="74">
        <v>5186.7</v>
      </c>
    </row>
    <row r="155" spans="1:28" ht="38.25" hidden="1" x14ac:dyDescent="0.2">
      <c r="A155" s="14" t="s">
        <v>355</v>
      </c>
      <c r="B155" s="20" t="s">
        <v>139</v>
      </c>
      <c r="C155" s="20" t="s">
        <v>132</v>
      </c>
      <c r="D155" s="76"/>
      <c r="E155" s="73">
        <v>21458.7</v>
      </c>
      <c r="F155" s="74"/>
      <c r="G155" s="75">
        <f t="shared" si="34"/>
        <v>2400</v>
      </c>
      <c r="H155" s="74">
        <v>240</v>
      </c>
      <c r="I155" s="74">
        <v>2160</v>
      </c>
      <c r="J155" s="75">
        <f t="shared" si="32"/>
        <v>16530</v>
      </c>
      <c r="K155" s="74"/>
      <c r="L155" s="74"/>
      <c r="M155" s="74"/>
      <c r="N155" s="74"/>
      <c r="O155" s="74"/>
      <c r="P155" s="74"/>
      <c r="Q155" s="74"/>
      <c r="R155" s="74"/>
      <c r="S155" s="74"/>
      <c r="T155" s="74">
        <v>16530</v>
      </c>
      <c r="U155" s="74"/>
      <c r="V155" s="74"/>
      <c r="W155" s="74"/>
      <c r="X155" s="74"/>
      <c r="Y155" s="74"/>
      <c r="Z155" s="75">
        <f t="shared" si="35"/>
        <v>18366</v>
      </c>
      <c r="AA155" s="74">
        <v>1836</v>
      </c>
      <c r="AB155" s="74">
        <v>16530</v>
      </c>
    </row>
    <row r="156" spans="1:28" ht="38.25" hidden="1" x14ac:dyDescent="0.2">
      <c r="A156" s="27" t="s">
        <v>356</v>
      </c>
      <c r="B156" s="20" t="s">
        <v>139</v>
      </c>
      <c r="C156" s="20" t="s">
        <v>132</v>
      </c>
      <c r="D156" s="76">
        <v>20300.400000000001</v>
      </c>
      <c r="E156" s="73">
        <v>35182.699999999997</v>
      </c>
      <c r="F156" s="74"/>
      <c r="G156" s="75">
        <f t="shared" si="34"/>
        <v>0</v>
      </c>
      <c r="H156" s="74"/>
      <c r="I156" s="74"/>
      <c r="J156" s="75">
        <f t="shared" si="32"/>
        <v>0</v>
      </c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5">
        <f t="shared" si="35"/>
        <v>0</v>
      </c>
      <c r="AA156" s="74"/>
      <c r="AB156" s="74"/>
    </row>
    <row r="157" spans="1:28" ht="25.5" hidden="1" x14ac:dyDescent="0.2">
      <c r="A157" s="14" t="s">
        <v>357</v>
      </c>
      <c r="B157" s="20" t="s">
        <v>139</v>
      </c>
      <c r="C157" s="20" t="s">
        <v>132</v>
      </c>
      <c r="D157" s="76">
        <v>51502.1</v>
      </c>
      <c r="E157" s="73">
        <v>2893.3</v>
      </c>
      <c r="F157" s="74"/>
      <c r="G157" s="75">
        <f t="shared" si="34"/>
        <v>0</v>
      </c>
      <c r="H157" s="74"/>
      <c r="I157" s="74"/>
      <c r="J157" s="75">
        <f t="shared" si="32"/>
        <v>0</v>
      </c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5">
        <f t="shared" si="35"/>
        <v>0</v>
      </c>
      <c r="AA157" s="74"/>
      <c r="AB157" s="74"/>
    </row>
    <row r="158" spans="1:28" ht="38.25" hidden="1" x14ac:dyDescent="0.2">
      <c r="A158" s="14" t="s">
        <v>218</v>
      </c>
      <c r="B158" s="20" t="s">
        <v>139</v>
      </c>
      <c r="C158" s="20" t="s">
        <v>132</v>
      </c>
      <c r="D158" s="76">
        <v>1013</v>
      </c>
      <c r="E158" s="73">
        <v>9050</v>
      </c>
      <c r="F158" s="74"/>
      <c r="G158" s="75">
        <f t="shared" si="34"/>
        <v>0</v>
      </c>
      <c r="H158" s="74"/>
      <c r="I158" s="74"/>
      <c r="J158" s="75">
        <f t="shared" si="32"/>
        <v>45200</v>
      </c>
      <c r="K158" s="74">
        <v>45200</v>
      </c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5">
        <f t="shared" si="35"/>
        <v>5000</v>
      </c>
      <c r="AA158" s="74">
        <v>5000</v>
      </c>
      <c r="AB158" s="74"/>
    </row>
    <row r="159" spans="1:28" s="18" customFormat="1" ht="15.75" hidden="1" customHeight="1" x14ac:dyDescent="0.2">
      <c r="A159" s="16" t="s">
        <v>219</v>
      </c>
      <c r="B159" s="24" t="s">
        <v>139</v>
      </c>
      <c r="C159" s="24" t="s">
        <v>134</v>
      </c>
      <c r="D159" s="91">
        <f t="shared" ref="D159:K159" si="39">SUM(D160+D161+D162+D163+D164+D167)</f>
        <v>62152.200000000004</v>
      </c>
      <c r="E159" s="91">
        <f>SUM(E160+E161+E162+E163+E164+E165+E166+E167)</f>
        <v>130164.40000000001</v>
      </c>
      <c r="F159" s="91">
        <f t="shared" si="39"/>
        <v>0</v>
      </c>
      <c r="G159" s="92">
        <f t="shared" si="39"/>
        <v>50135</v>
      </c>
      <c r="H159" s="91">
        <f t="shared" si="39"/>
        <v>50135</v>
      </c>
      <c r="I159" s="91">
        <f t="shared" si="39"/>
        <v>0</v>
      </c>
      <c r="J159" s="92">
        <f t="shared" si="39"/>
        <v>148388.5</v>
      </c>
      <c r="K159" s="91">
        <f t="shared" si="39"/>
        <v>148388.5</v>
      </c>
      <c r="L159" s="91"/>
      <c r="M159" s="91"/>
      <c r="N159" s="91"/>
      <c r="O159" s="91"/>
      <c r="P159" s="91"/>
      <c r="Q159" s="91"/>
      <c r="R159" s="91"/>
      <c r="S159" s="91"/>
      <c r="T159" s="91">
        <f>SUM(T160+T161+T162+T163+T164+T167)</f>
        <v>0</v>
      </c>
      <c r="U159" s="91"/>
      <c r="V159" s="91"/>
      <c r="W159" s="91"/>
      <c r="X159" s="91"/>
      <c r="Y159" s="91"/>
      <c r="Z159" s="75">
        <f t="shared" si="35"/>
        <v>68000</v>
      </c>
      <c r="AA159" s="91">
        <f>SUM(AA160+AA161+AA162+AA163+AA164+AA167)</f>
        <v>68000</v>
      </c>
      <c r="AB159" s="91">
        <f>SUM(AB160+AB161+AB162+AB163+AB164+AB167)</f>
        <v>0</v>
      </c>
    </row>
    <row r="160" spans="1:28" ht="25.5" hidden="1" x14ac:dyDescent="0.2">
      <c r="A160" s="14" t="s">
        <v>220</v>
      </c>
      <c r="B160" s="20" t="s">
        <v>139</v>
      </c>
      <c r="C160" s="20" t="s">
        <v>134</v>
      </c>
      <c r="D160" s="76">
        <v>18135.900000000001</v>
      </c>
      <c r="E160" s="73">
        <v>17886.400000000001</v>
      </c>
      <c r="F160" s="74"/>
      <c r="G160" s="75">
        <f t="shared" si="34"/>
        <v>15052</v>
      </c>
      <c r="H160" s="74">
        <v>15052</v>
      </c>
      <c r="I160" s="74"/>
      <c r="J160" s="75">
        <f t="shared" si="32"/>
        <v>46038.5</v>
      </c>
      <c r="K160" s="74">
        <v>46038.5</v>
      </c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5">
        <f t="shared" si="35"/>
        <v>18000</v>
      </c>
      <c r="AA160" s="74">
        <v>18000</v>
      </c>
      <c r="AB160" s="74"/>
    </row>
    <row r="161" spans="1:28" ht="38.25" hidden="1" x14ac:dyDescent="0.2">
      <c r="A161" s="14" t="s">
        <v>221</v>
      </c>
      <c r="B161" s="20" t="s">
        <v>139</v>
      </c>
      <c r="C161" s="20" t="s">
        <v>134</v>
      </c>
      <c r="D161" s="76">
        <v>43961.8</v>
      </c>
      <c r="E161" s="73">
        <v>43929.8</v>
      </c>
      <c r="F161" s="74"/>
      <c r="G161" s="75">
        <f t="shared" si="34"/>
        <v>35083</v>
      </c>
      <c r="H161" s="74">
        <v>35083</v>
      </c>
      <c r="I161" s="74"/>
      <c r="J161" s="75">
        <f t="shared" si="32"/>
        <v>102350</v>
      </c>
      <c r="K161" s="74">
        <v>102350</v>
      </c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5">
        <f t="shared" si="35"/>
        <v>50000</v>
      </c>
      <c r="AA161" s="74">
        <v>50000</v>
      </c>
      <c r="AB161" s="74"/>
    </row>
    <row r="162" spans="1:28" ht="16.5" hidden="1" customHeight="1" x14ac:dyDescent="0.2">
      <c r="A162" s="14" t="s">
        <v>222</v>
      </c>
      <c r="B162" s="20" t="s">
        <v>139</v>
      </c>
      <c r="C162" s="20" t="s">
        <v>134</v>
      </c>
      <c r="D162" s="76"/>
      <c r="E162" s="73">
        <v>610</v>
      </c>
      <c r="F162" s="74"/>
      <c r="G162" s="75">
        <f t="shared" si="34"/>
        <v>0</v>
      </c>
      <c r="H162" s="74"/>
      <c r="I162" s="74"/>
      <c r="J162" s="75">
        <f t="shared" si="32"/>
        <v>0</v>
      </c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5">
        <f t="shared" si="35"/>
        <v>0</v>
      </c>
      <c r="AA162" s="74"/>
      <c r="AB162" s="74"/>
    </row>
    <row r="163" spans="1:28" ht="16.5" hidden="1" customHeight="1" x14ac:dyDescent="0.2">
      <c r="A163" s="14" t="s">
        <v>223</v>
      </c>
      <c r="B163" s="20" t="s">
        <v>139</v>
      </c>
      <c r="C163" s="20" t="s">
        <v>134</v>
      </c>
      <c r="D163" s="76"/>
      <c r="E163" s="73">
        <v>1770</v>
      </c>
      <c r="F163" s="74"/>
      <c r="G163" s="75">
        <f t="shared" si="34"/>
        <v>0</v>
      </c>
      <c r="H163" s="74"/>
      <c r="I163" s="74"/>
      <c r="J163" s="75">
        <f t="shared" si="32"/>
        <v>0</v>
      </c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5">
        <f t="shared" si="35"/>
        <v>0</v>
      </c>
      <c r="AA163" s="74"/>
      <c r="AB163" s="74"/>
    </row>
    <row r="164" spans="1:28" ht="38.25" hidden="1" x14ac:dyDescent="0.2">
      <c r="A164" s="14" t="s">
        <v>345</v>
      </c>
      <c r="B164" s="20" t="s">
        <v>139</v>
      </c>
      <c r="C164" s="20" t="s">
        <v>134</v>
      </c>
      <c r="D164" s="76"/>
      <c r="E164" s="76">
        <v>52207.5</v>
      </c>
      <c r="F164" s="74"/>
      <c r="G164" s="75">
        <f t="shared" si="34"/>
        <v>0</v>
      </c>
      <c r="H164" s="74"/>
      <c r="I164" s="74"/>
      <c r="J164" s="75">
        <f t="shared" si="32"/>
        <v>0</v>
      </c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5">
        <f t="shared" si="35"/>
        <v>0</v>
      </c>
      <c r="AA164" s="74"/>
      <c r="AB164" s="74"/>
    </row>
    <row r="165" spans="1:28" ht="25.5" hidden="1" x14ac:dyDescent="0.2">
      <c r="A165" s="40" t="s">
        <v>118</v>
      </c>
      <c r="B165" s="20" t="s">
        <v>139</v>
      </c>
      <c r="C165" s="20" t="s">
        <v>134</v>
      </c>
      <c r="D165" s="76"/>
      <c r="E165" s="76">
        <v>10000</v>
      </c>
      <c r="F165" s="74"/>
      <c r="G165" s="75"/>
      <c r="H165" s="74"/>
      <c r="I165" s="74"/>
      <c r="J165" s="75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5">
        <f t="shared" si="35"/>
        <v>0</v>
      </c>
      <c r="AA165" s="74"/>
      <c r="AB165" s="74"/>
    </row>
    <row r="166" spans="1:28" hidden="1" x14ac:dyDescent="0.2">
      <c r="A166" s="40" t="s">
        <v>119</v>
      </c>
      <c r="B166" s="20" t="s">
        <v>139</v>
      </c>
      <c r="C166" s="20" t="s">
        <v>134</v>
      </c>
      <c r="D166" s="76"/>
      <c r="E166" s="76">
        <v>3760.7</v>
      </c>
      <c r="F166" s="74"/>
      <c r="G166" s="75"/>
      <c r="H166" s="74"/>
      <c r="I166" s="74"/>
      <c r="J166" s="75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5">
        <f t="shared" si="35"/>
        <v>0</v>
      </c>
      <c r="AA166" s="74"/>
      <c r="AB166" s="74"/>
    </row>
    <row r="167" spans="1:28" ht="30" hidden="1" customHeight="1" x14ac:dyDescent="0.2">
      <c r="A167" s="40" t="s">
        <v>59</v>
      </c>
      <c r="B167" s="20" t="s">
        <v>139</v>
      </c>
      <c r="C167" s="20" t="s">
        <v>134</v>
      </c>
      <c r="D167" s="76">
        <v>54.5</v>
      </c>
      <c r="E167" s="76"/>
      <c r="F167" s="74"/>
      <c r="G167" s="75">
        <f t="shared" si="34"/>
        <v>0</v>
      </c>
      <c r="H167" s="74"/>
      <c r="I167" s="74"/>
      <c r="J167" s="75">
        <f t="shared" si="32"/>
        <v>0</v>
      </c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5">
        <f t="shared" si="35"/>
        <v>0</v>
      </c>
      <c r="AA167" s="74"/>
      <c r="AB167" s="74"/>
    </row>
    <row r="168" spans="1:28" s="130" customFormat="1" ht="16.5" hidden="1" customHeight="1" x14ac:dyDescent="0.2">
      <c r="A168" s="137" t="s">
        <v>56</v>
      </c>
      <c r="B168" s="138" t="s">
        <v>141</v>
      </c>
      <c r="C168" s="138" t="s">
        <v>131</v>
      </c>
      <c r="D168" s="139">
        <f>D169</f>
        <v>23</v>
      </c>
      <c r="E168" s="139">
        <f t="shared" ref="E168:AB168" si="40">E169</f>
        <v>0</v>
      </c>
      <c r="F168" s="139">
        <f t="shared" si="40"/>
        <v>0</v>
      </c>
      <c r="G168" s="87">
        <f t="shared" si="40"/>
        <v>0</v>
      </c>
      <c r="H168" s="139">
        <f t="shared" si="40"/>
        <v>0</v>
      </c>
      <c r="I168" s="139">
        <f t="shared" si="40"/>
        <v>0</v>
      </c>
      <c r="J168" s="87">
        <f t="shared" si="40"/>
        <v>0</v>
      </c>
      <c r="K168" s="139">
        <f t="shared" si="40"/>
        <v>0</v>
      </c>
      <c r="L168" s="139">
        <f t="shared" si="40"/>
        <v>0</v>
      </c>
      <c r="M168" s="139">
        <f t="shared" si="40"/>
        <v>0</v>
      </c>
      <c r="N168" s="139">
        <f t="shared" si="40"/>
        <v>0</v>
      </c>
      <c r="O168" s="139">
        <f t="shared" si="40"/>
        <v>0</v>
      </c>
      <c r="P168" s="139">
        <f t="shared" si="40"/>
        <v>0</v>
      </c>
      <c r="Q168" s="139">
        <f t="shared" si="40"/>
        <v>0</v>
      </c>
      <c r="R168" s="139">
        <f t="shared" si="40"/>
        <v>0</v>
      </c>
      <c r="S168" s="139">
        <f t="shared" si="40"/>
        <v>0</v>
      </c>
      <c r="T168" s="139">
        <f t="shared" si="40"/>
        <v>0</v>
      </c>
      <c r="U168" s="139"/>
      <c r="V168" s="139"/>
      <c r="W168" s="139"/>
      <c r="X168" s="139"/>
      <c r="Y168" s="139"/>
      <c r="Z168" s="75">
        <f t="shared" si="35"/>
        <v>0</v>
      </c>
      <c r="AA168" s="139">
        <f t="shared" si="40"/>
        <v>0</v>
      </c>
      <c r="AB168" s="139">
        <f t="shared" si="40"/>
        <v>0</v>
      </c>
    </row>
    <row r="169" spans="1:28" s="58" customFormat="1" ht="16.5" hidden="1" customHeight="1" x14ac:dyDescent="0.2">
      <c r="A169" s="59" t="s">
        <v>57</v>
      </c>
      <c r="B169" s="61" t="s">
        <v>141</v>
      </c>
      <c r="C169" s="61" t="s">
        <v>139</v>
      </c>
      <c r="D169" s="94">
        <f>D170</f>
        <v>23</v>
      </c>
      <c r="E169" s="94"/>
      <c r="F169" s="95"/>
      <c r="G169" s="96"/>
      <c r="H169" s="95"/>
      <c r="I169" s="95"/>
      <c r="J169" s="96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75">
        <f t="shared" si="35"/>
        <v>0</v>
      </c>
      <c r="AA169" s="95"/>
      <c r="AB169" s="95"/>
    </row>
    <row r="170" spans="1:28" ht="39" hidden="1" customHeight="1" x14ac:dyDescent="0.2">
      <c r="A170" s="40" t="s">
        <v>58</v>
      </c>
      <c r="B170" s="42" t="s">
        <v>141</v>
      </c>
      <c r="C170" s="42" t="s">
        <v>139</v>
      </c>
      <c r="D170" s="76">
        <v>23</v>
      </c>
      <c r="E170" s="76"/>
      <c r="F170" s="74"/>
      <c r="G170" s="75"/>
      <c r="H170" s="74"/>
      <c r="I170" s="74"/>
      <c r="J170" s="75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5">
        <f t="shared" si="35"/>
        <v>0</v>
      </c>
      <c r="AA170" s="74"/>
      <c r="AB170" s="74"/>
    </row>
    <row r="171" spans="1:28" s="130" customFormat="1" ht="18" hidden="1" customHeight="1" x14ac:dyDescent="0.2">
      <c r="A171" s="127" t="s">
        <v>224</v>
      </c>
      <c r="B171" s="140" t="s">
        <v>145</v>
      </c>
      <c r="C171" s="140" t="s">
        <v>131</v>
      </c>
      <c r="D171" s="139">
        <f t="shared" ref="D171:K171" si="41">SUM(D172+D218+D286+D325)</f>
        <v>1340981.6000000001</v>
      </c>
      <c r="E171" s="139">
        <f t="shared" si="41"/>
        <v>1530304</v>
      </c>
      <c r="F171" s="139">
        <f t="shared" si="41"/>
        <v>0</v>
      </c>
      <c r="G171" s="87">
        <f t="shared" si="41"/>
        <v>1393270.2</v>
      </c>
      <c r="H171" s="139">
        <f t="shared" si="41"/>
        <v>654872.49999999988</v>
      </c>
      <c r="I171" s="139">
        <f t="shared" si="41"/>
        <v>738397.70000000007</v>
      </c>
      <c r="J171" s="87">
        <f t="shared" si="41"/>
        <v>1611155.1</v>
      </c>
      <c r="K171" s="139">
        <f t="shared" si="41"/>
        <v>895896.19999999984</v>
      </c>
      <c r="L171" s="139"/>
      <c r="M171" s="139"/>
      <c r="N171" s="139"/>
      <c r="O171" s="139"/>
      <c r="P171" s="139"/>
      <c r="Q171" s="139"/>
      <c r="R171" s="139"/>
      <c r="S171" s="139"/>
      <c r="T171" s="139">
        <f t="shared" ref="T171:AB171" si="42">SUM(T172+T218+T286+T325)</f>
        <v>722865.3</v>
      </c>
      <c r="U171" s="139">
        <f t="shared" si="42"/>
        <v>617231.89999999991</v>
      </c>
      <c r="V171" s="139">
        <f t="shared" si="42"/>
        <v>2529.0000000000005</v>
      </c>
      <c r="W171" s="139">
        <f t="shared" si="42"/>
        <v>1406.0000000000002</v>
      </c>
      <c r="X171" s="139">
        <f t="shared" si="42"/>
        <v>1066</v>
      </c>
      <c r="Y171" s="139">
        <f t="shared" si="42"/>
        <v>1879</v>
      </c>
      <c r="Z171" s="75">
        <f t="shared" si="35"/>
        <v>1512059.7000000002</v>
      </c>
      <c r="AA171" s="139">
        <f t="shared" si="42"/>
        <v>789194.40000000014</v>
      </c>
      <c r="AB171" s="139">
        <f t="shared" si="42"/>
        <v>722865.3</v>
      </c>
    </row>
    <row r="172" spans="1:28" s="18" customFormat="1" ht="15.75" hidden="1" customHeight="1" x14ac:dyDescent="0.2">
      <c r="A172" s="16" t="s">
        <v>225</v>
      </c>
      <c r="B172" s="24" t="s">
        <v>145</v>
      </c>
      <c r="C172" s="24" t="s">
        <v>130</v>
      </c>
      <c r="D172" s="91">
        <f t="shared" ref="D172:I172" si="43">SUM(D173+D187+D188+D189+D201+D202)</f>
        <v>336439.30000000005</v>
      </c>
      <c r="E172" s="91">
        <f t="shared" si="43"/>
        <v>518170.10000000003</v>
      </c>
      <c r="F172" s="91">
        <f t="shared" si="43"/>
        <v>0</v>
      </c>
      <c r="G172" s="92">
        <f t="shared" si="43"/>
        <v>346044.30000000005</v>
      </c>
      <c r="H172" s="91">
        <f t="shared" si="43"/>
        <v>325851</v>
      </c>
      <c r="I172" s="91">
        <f t="shared" si="43"/>
        <v>20193.300000000003</v>
      </c>
      <c r="J172" s="92">
        <f>SUM(J173+J187+J188+J189+J201+J202+J203)</f>
        <v>457877.4</v>
      </c>
      <c r="K172" s="91">
        <f>SUM(K173+K187+K188+K189+K201+K202+K203+K217)</f>
        <v>438977.7</v>
      </c>
      <c r="L172" s="91">
        <f t="shared" ref="L172:T172" si="44">SUM(L173+L187+L188+L189+L201+L202+L203+L217)</f>
        <v>15035.3</v>
      </c>
      <c r="M172" s="91">
        <f t="shared" si="44"/>
        <v>142.30000000000001</v>
      </c>
      <c r="N172" s="91">
        <f t="shared" si="44"/>
        <v>100</v>
      </c>
      <c r="O172" s="91">
        <f t="shared" si="44"/>
        <v>0</v>
      </c>
      <c r="P172" s="91">
        <f t="shared" si="44"/>
        <v>0</v>
      </c>
      <c r="Q172" s="91">
        <f t="shared" si="44"/>
        <v>0</v>
      </c>
      <c r="R172" s="91">
        <f t="shared" si="44"/>
        <v>4889.5</v>
      </c>
      <c r="S172" s="91">
        <f t="shared" si="44"/>
        <v>0</v>
      </c>
      <c r="T172" s="91">
        <f t="shared" si="44"/>
        <v>21928.1</v>
      </c>
      <c r="U172" s="91">
        <f>SUM(U173+U187+U188+U189+U201+U202)</f>
        <v>0</v>
      </c>
      <c r="V172" s="91">
        <f>SUM(V203)</f>
        <v>2529.0000000000005</v>
      </c>
      <c r="W172" s="91">
        <f>SUM(W203)</f>
        <v>1287.1000000000001</v>
      </c>
      <c r="X172" s="91">
        <f>SUM(X203)</f>
        <v>0</v>
      </c>
      <c r="Y172" s="91">
        <f>SUM(Y203)</f>
        <v>0</v>
      </c>
      <c r="Z172" s="75">
        <f t="shared" si="35"/>
        <v>451037.7</v>
      </c>
      <c r="AA172" s="91">
        <f>SUM(AA173+AA187+AA188+AA189+AA201+AA202+AA203+AA217)</f>
        <v>429109.60000000003</v>
      </c>
      <c r="AB172" s="91">
        <f>SUM(AB173+AB187+AB188+AB189+AB201+AB202+AB203+AB217)</f>
        <v>21928.1</v>
      </c>
    </row>
    <row r="173" spans="1:28" s="18" customFormat="1" ht="25.5" hidden="1" customHeight="1" x14ac:dyDescent="0.2">
      <c r="A173" s="22" t="s">
        <v>359</v>
      </c>
      <c r="B173" s="28" t="s">
        <v>145</v>
      </c>
      <c r="C173" s="28" t="s">
        <v>130</v>
      </c>
      <c r="D173" s="97">
        <f>SUM(D174+D175+D176+D177+D178+D179+D180+D181+D182+D183+D184+D185+D186)</f>
        <v>334770.10000000003</v>
      </c>
      <c r="E173" s="97">
        <f t="shared" ref="E173:T173" si="45">SUM(E174+E175+E176+E177+E178+E179+E180+E181+E182+E183+E184+E185+E186)</f>
        <v>353022.50000000006</v>
      </c>
      <c r="F173" s="97">
        <f t="shared" si="45"/>
        <v>0</v>
      </c>
      <c r="G173" s="98">
        <f t="shared" si="45"/>
        <v>321667</v>
      </c>
      <c r="H173" s="97">
        <f t="shared" si="45"/>
        <v>321667</v>
      </c>
      <c r="I173" s="97">
        <f t="shared" si="45"/>
        <v>0</v>
      </c>
      <c r="J173" s="98">
        <f t="shared" si="45"/>
        <v>385909.2</v>
      </c>
      <c r="K173" s="97">
        <f t="shared" si="45"/>
        <v>385909.2</v>
      </c>
      <c r="L173" s="97">
        <f t="shared" si="45"/>
        <v>0</v>
      </c>
      <c r="M173" s="97">
        <f t="shared" si="45"/>
        <v>0</v>
      </c>
      <c r="N173" s="97">
        <f t="shared" si="45"/>
        <v>0</v>
      </c>
      <c r="O173" s="97">
        <f t="shared" si="45"/>
        <v>0</v>
      </c>
      <c r="P173" s="97">
        <f t="shared" si="45"/>
        <v>0</v>
      </c>
      <c r="Q173" s="97">
        <f t="shared" si="45"/>
        <v>0</v>
      </c>
      <c r="R173" s="97">
        <f t="shared" si="45"/>
        <v>0</v>
      </c>
      <c r="S173" s="97">
        <f t="shared" si="45"/>
        <v>0</v>
      </c>
      <c r="T173" s="97">
        <f t="shared" si="45"/>
        <v>0</v>
      </c>
      <c r="U173" s="97">
        <f>SUM(U174+U175+U176+U177+U178+U179+U180+U181+U182+U183+U184+U185+U186)</f>
        <v>0</v>
      </c>
      <c r="V173" s="97">
        <f>SUM(V174+V175+V176+V177+V178+V179+V180+V181+V182+V183+V184+V185+V186)</f>
        <v>0</v>
      </c>
      <c r="W173" s="97">
        <f>SUM(W174+W175+W176+W177+W178+W179+W180+W181+W182+W183+W184+W185+W186)</f>
        <v>0</v>
      </c>
      <c r="X173" s="97">
        <f>SUM(X174+X175+X176+X177+X178+X179+X180+X181+X182+X183+X184+X185+X186)</f>
        <v>0</v>
      </c>
      <c r="Y173" s="97">
        <f>SUM(Y174+Y175+Y176+Y177+Y178+Y179+Y180+Y181+Y182+Y183+Y184+Y185+Y186)</f>
        <v>0</v>
      </c>
      <c r="Z173" s="75">
        <f t="shared" si="35"/>
        <v>388961.2</v>
      </c>
      <c r="AA173" s="97">
        <f>SUM(AA174+AA175+AA176+AA177+AA178+AA179+AA180+AA181+AA182+AA183+AA184+AA185+AA186)</f>
        <v>388961.2</v>
      </c>
      <c r="AB173" s="97">
        <f>SUM(AB174+AB175+AB176+AB177+AB178+AB179+AB180+AB181+AB182+AB183+AB184+AB185+AB186)</f>
        <v>0</v>
      </c>
    </row>
    <row r="174" spans="1:28" hidden="1" x14ac:dyDescent="0.2">
      <c r="A174" s="14" t="s">
        <v>445</v>
      </c>
      <c r="B174" s="20" t="s">
        <v>145</v>
      </c>
      <c r="C174" s="20" t="s">
        <v>130</v>
      </c>
      <c r="D174" s="76">
        <v>40908.5</v>
      </c>
      <c r="E174" s="76">
        <v>45257.7</v>
      </c>
      <c r="F174" s="74"/>
      <c r="G174" s="75">
        <f t="shared" ref="G174:G200" si="46">SUM(I174+H174)</f>
        <v>40763.1</v>
      </c>
      <c r="H174" s="74">
        <v>40763.1</v>
      </c>
      <c r="I174" s="74"/>
      <c r="J174" s="75">
        <f t="shared" ref="J174:J201" si="47">SUM(K174+T174)</f>
        <v>44353.7</v>
      </c>
      <c r="K174" s="74">
        <v>44353.7</v>
      </c>
      <c r="L174" s="74"/>
      <c r="M174" s="74"/>
      <c r="N174" s="74"/>
      <c r="O174" s="74"/>
      <c r="P174" s="74"/>
      <c r="Q174" s="74"/>
      <c r="R174" s="74"/>
      <c r="S174" s="74"/>
      <c r="T174" s="74">
        <f>SUM(U174:Y174)</f>
        <v>0</v>
      </c>
      <c r="U174" s="74"/>
      <c r="V174" s="74"/>
      <c r="W174" s="74"/>
      <c r="X174" s="74"/>
      <c r="Y174" s="74"/>
      <c r="Z174" s="75">
        <f t="shared" si="35"/>
        <v>44353.7</v>
      </c>
      <c r="AA174" s="74">
        <v>44353.7</v>
      </c>
      <c r="AB174" s="74"/>
    </row>
    <row r="175" spans="1:28" hidden="1" x14ac:dyDescent="0.2">
      <c r="A175" s="14" t="s">
        <v>446</v>
      </c>
      <c r="B175" s="20" t="s">
        <v>145</v>
      </c>
      <c r="C175" s="20" t="s">
        <v>130</v>
      </c>
      <c r="D175" s="76">
        <v>20845.900000000001</v>
      </c>
      <c r="E175" s="76">
        <v>24547.9</v>
      </c>
      <c r="F175" s="74"/>
      <c r="G175" s="75">
        <f t="shared" si="46"/>
        <v>22236.5</v>
      </c>
      <c r="H175" s="74">
        <v>22236.5</v>
      </c>
      <c r="I175" s="74"/>
      <c r="J175" s="75">
        <f t="shared" si="47"/>
        <v>27550.5</v>
      </c>
      <c r="K175" s="74">
        <v>27550.5</v>
      </c>
      <c r="L175" s="74"/>
      <c r="M175" s="74"/>
      <c r="N175" s="74"/>
      <c r="O175" s="74"/>
      <c r="P175" s="74"/>
      <c r="Q175" s="74"/>
      <c r="R175" s="74"/>
      <c r="S175" s="74"/>
      <c r="T175" s="74">
        <f t="shared" ref="T175:T240" si="48">SUM(U175:Y175)</f>
        <v>0</v>
      </c>
      <c r="U175" s="74"/>
      <c r="V175" s="74"/>
      <c r="W175" s="74"/>
      <c r="X175" s="74"/>
      <c r="Y175" s="74"/>
      <c r="Z175" s="75">
        <f t="shared" si="35"/>
        <v>27550.5</v>
      </c>
      <c r="AA175" s="74">
        <v>27550.5</v>
      </c>
      <c r="AB175" s="74"/>
    </row>
    <row r="176" spans="1:28" hidden="1" x14ac:dyDescent="0.2">
      <c r="A176" s="14" t="s">
        <v>447</v>
      </c>
      <c r="B176" s="20" t="s">
        <v>145</v>
      </c>
      <c r="C176" s="20" t="s">
        <v>130</v>
      </c>
      <c r="D176" s="76">
        <v>26659.5</v>
      </c>
      <c r="E176" s="76">
        <v>25590.1</v>
      </c>
      <c r="F176" s="74"/>
      <c r="G176" s="75">
        <f t="shared" si="46"/>
        <v>22960.3</v>
      </c>
      <c r="H176" s="74">
        <v>22960.3</v>
      </c>
      <c r="I176" s="74"/>
      <c r="J176" s="75">
        <f t="shared" si="47"/>
        <v>29186.2</v>
      </c>
      <c r="K176" s="74">
        <v>29186.2</v>
      </c>
      <c r="L176" s="74"/>
      <c r="M176" s="74"/>
      <c r="N176" s="74"/>
      <c r="O176" s="74"/>
      <c r="P176" s="74"/>
      <c r="Q176" s="74"/>
      <c r="R176" s="74"/>
      <c r="S176" s="74"/>
      <c r="T176" s="74">
        <f t="shared" si="48"/>
        <v>0</v>
      </c>
      <c r="U176" s="74"/>
      <c r="V176" s="74"/>
      <c r="W176" s="74"/>
      <c r="X176" s="74"/>
      <c r="Y176" s="74"/>
      <c r="Z176" s="75">
        <f t="shared" si="35"/>
        <v>28586.2</v>
      </c>
      <c r="AA176" s="74">
        <v>28586.2</v>
      </c>
      <c r="AB176" s="74"/>
    </row>
    <row r="177" spans="1:28" hidden="1" x14ac:dyDescent="0.2">
      <c r="A177" s="14" t="s">
        <v>448</v>
      </c>
      <c r="B177" s="20" t="s">
        <v>145</v>
      </c>
      <c r="C177" s="20" t="s">
        <v>130</v>
      </c>
      <c r="D177" s="76">
        <v>31556.6</v>
      </c>
      <c r="E177" s="76">
        <v>31945.3</v>
      </c>
      <c r="F177" s="74"/>
      <c r="G177" s="75">
        <f t="shared" si="46"/>
        <v>28826.2</v>
      </c>
      <c r="H177" s="74">
        <v>28826.2</v>
      </c>
      <c r="I177" s="74"/>
      <c r="J177" s="75">
        <f t="shared" si="47"/>
        <v>31897.7</v>
      </c>
      <c r="K177" s="74">
        <v>31897.7</v>
      </c>
      <c r="L177" s="74"/>
      <c r="M177" s="74"/>
      <c r="N177" s="74"/>
      <c r="O177" s="74"/>
      <c r="P177" s="74"/>
      <c r="Q177" s="74"/>
      <c r="R177" s="74"/>
      <c r="S177" s="74"/>
      <c r="T177" s="74">
        <f t="shared" si="48"/>
        <v>0</v>
      </c>
      <c r="U177" s="74"/>
      <c r="V177" s="74"/>
      <c r="W177" s="74"/>
      <c r="X177" s="74"/>
      <c r="Y177" s="74"/>
      <c r="Z177" s="75">
        <f t="shared" si="35"/>
        <v>31897.7</v>
      </c>
      <c r="AA177" s="74">
        <v>31897.7</v>
      </c>
      <c r="AB177" s="74"/>
    </row>
    <row r="178" spans="1:28" hidden="1" x14ac:dyDescent="0.2">
      <c r="A178" s="14" t="s">
        <v>449</v>
      </c>
      <c r="B178" s="20" t="s">
        <v>145</v>
      </c>
      <c r="C178" s="20" t="s">
        <v>130</v>
      </c>
      <c r="D178" s="76">
        <v>2794.4</v>
      </c>
      <c r="E178" s="76">
        <v>2973.3</v>
      </c>
      <c r="F178" s="74"/>
      <c r="G178" s="75">
        <f t="shared" si="46"/>
        <v>2853.9</v>
      </c>
      <c r="H178" s="74">
        <v>2853.9</v>
      </c>
      <c r="I178" s="74"/>
      <c r="J178" s="75">
        <f t="shared" si="47"/>
        <v>2808.5</v>
      </c>
      <c r="K178" s="74">
        <v>2808.5</v>
      </c>
      <c r="L178" s="74"/>
      <c r="M178" s="74"/>
      <c r="N178" s="74"/>
      <c r="O178" s="74"/>
      <c r="P178" s="74"/>
      <c r="Q178" s="74"/>
      <c r="R178" s="74"/>
      <c r="S178" s="74"/>
      <c r="T178" s="74">
        <f t="shared" si="48"/>
        <v>0</v>
      </c>
      <c r="U178" s="74"/>
      <c r="V178" s="74"/>
      <c r="W178" s="74"/>
      <c r="X178" s="74"/>
      <c r="Y178" s="74"/>
      <c r="Z178" s="75">
        <f t="shared" si="35"/>
        <v>2808.5</v>
      </c>
      <c r="AA178" s="74">
        <v>2808.5</v>
      </c>
      <c r="AB178" s="74"/>
    </row>
    <row r="179" spans="1:28" hidden="1" x14ac:dyDescent="0.2">
      <c r="A179" s="14" t="s">
        <v>450</v>
      </c>
      <c r="B179" s="20" t="s">
        <v>145</v>
      </c>
      <c r="C179" s="20" t="s">
        <v>130</v>
      </c>
      <c r="D179" s="76">
        <v>52206.7</v>
      </c>
      <c r="E179" s="76">
        <v>53868.4</v>
      </c>
      <c r="F179" s="74"/>
      <c r="G179" s="75">
        <f t="shared" si="46"/>
        <v>49828.5</v>
      </c>
      <c r="H179" s="74">
        <v>49828.5</v>
      </c>
      <c r="I179" s="74"/>
      <c r="J179" s="75">
        <f t="shared" si="47"/>
        <v>61389.1</v>
      </c>
      <c r="K179" s="74">
        <v>61389.1</v>
      </c>
      <c r="L179" s="74"/>
      <c r="M179" s="74"/>
      <c r="N179" s="74"/>
      <c r="O179" s="74"/>
      <c r="P179" s="74"/>
      <c r="Q179" s="74"/>
      <c r="R179" s="74"/>
      <c r="S179" s="74"/>
      <c r="T179" s="74">
        <f t="shared" si="48"/>
        <v>0</v>
      </c>
      <c r="U179" s="74"/>
      <c r="V179" s="74"/>
      <c r="W179" s="74"/>
      <c r="X179" s="74"/>
      <c r="Y179" s="74"/>
      <c r="Z179" s="75">
        <f t="shared" si="35"/>
        <v>62841.1</v>
      </c>
      <c r="AA179" s="74">
        <v>62841.1</v>
      </c>
      <c r="AB179" s="74"/>
    </row>
    <row r="180" spans="1:28" hidden="1" x14ac:dyDescent="0.2">
      <c r="A180" s="14" t="s">
        <v>451</v>
      </c>
      <c r="B180" s="20" t="s">
        <v>145</v>
      </c>
      <c r="C180" s="20" t="s">
        <v>130</v>
      </c>
      <c r="D180" s="76">
        <v>25724.7</v>
      </c>
      <c r="E180" s="76">
        <v>26303.3</v>
      </c>
      <c r="F180" s="74"/>
      <c r="G180" s="75">
        <f t="shared" si="46"/>
        <v>23299.200000000001</v>
      </c>
      <c r="H180" s="74">
        <v>23299.200000000001</v>
      </c>
      <c r="I180" s="74"/>
      <c r="J180" s="75">
        <f t="shared" si="47"/>
        <v>30732.5</v>
      </c>
      <c r="K180" s="74">
        <v>30732.5</v>
      </c>
      <c r="L180" s="74"/>
      <c r="M180" s="74"/>
      <c r="N180" s="74"/>
      <c r="O180" s="74"/>
      <c r="P180" s="74"/>
      <c r="Q180" s="74"/>
      <c r="R180" s="74"/>
      <c r="S180" s="74"/>
      <c r="T180" s="74">
        <f t="shared" si="48"/>
        <v>0</v>
      </c>
      <c r="U180" s="74"/>
      <c r="V180" s="74"/>
      <c r="W180" s="74"/>
      <c r="X180" s="74"/>
      <c r="Y180" s="74"/>
      <c r="Z180" s="75">
        <f t="shared" si="35"/>
        <v>30732.5</v>
      </c>
      <c r="AA180" s="74">
        <v>30732.5</v>
      </c>
      <c r="AB180" s="74"/>
    </row>
    <row r="181" spans="1:28" hidden="1" x14ac:dyDescent="0.2">
      <c r="A181" s="14" t="s">
        <v>452</v>
      </c>
      <c r="B181" s="20" t="s">
        <v>145</v>
      </c>
      <c r="C181" s="20" t="s">
        <v>130</v>
      </c>
      <c r="D181" s="76">
        <v>31942.1</v>
      </c>
      <c r="E181" s="76">
        <v>34976.6</v>
      </c>
      <c r="F181" s="74"/>
      <c r="G181" s="75">
        <f t="shared" si="46"/>
        <v>31465.8</v>
      </c>
      <c r="H181" s="74">
        <v>31465.8</v>
      </c>
      <c r="I181" s="74"/>
      <c r="J181" s="75">
        <f t="shared" si="47"/>
        <v>39012.6</v>
      </c>
      <c r="K181" s="74">
        <v>39012.6</v>
      </c>
      <c r="L181" s="74"/>
      <c r="M181" s="74"/>
      <c r="N181" s="74"/>
      <c r="O181" s="74"/>
      <c r="P181" s="74"/>
      <c r="Q181" s="74"/>
      <c r="R181" s="74"/>
      <c r="S181" s="74"/>
      <c r="T181" s="74">
        <f t="shared" si="48"/>
        <v>0</v>
      </c>
      <c r="U181" s="74"/>
      <c r="V181" s="74"/>
      <c r="W181" s="74"/>
      <c r="X181" s="74"/>
      <c r="Y181" s="74"/>
      <c r="Z181" s="75">
        <f t="shared" si="35"/>
        <v>40012.6</v>
      </c>
      <c r="AA181" s="74">
        <v>40012.6</v>
      </c>
      <c r="AB181" s="74"/>
    </row>
    <row r="182" spans="1:28" hidden="1" x14ac:dyDescent="0.2">
      <c r="A182" s="14" t="s">
        <v>453</v>
      </c>
      <c r="B182" s="20" t="s">
        <v>145</v>
      </c>
      <c r="C182" s="20" t="s">
        <v>130</v>
      </c>
      <c r="D182" s="76">
        <v>27011.7</v>
      </c>
      <c r="E182" s="76">
        <v>27725.1</v>
      </c>
      <c r="F182" s="74"/>
      <c r="G182" s="75">
        <f t="shared" si="46"/>
        <v>24744.5</v>
      </c>
      <c r="H182" s="74">
        <v>24744.5</v>
      </c>
      <c r="I182" s="74"/>
      <c r="J182" s="75">
        <f t="shared" si="47"/>
        <v>31881</v>
      </c>
      <c r="K182" s="74">
        <v>31881</v>
      </c>
      <c r="L182" s="74"/>
      <c r="M182" s="74"/>
      <c r="N182" s="74"/>
      <c r="O182" s="74"/>
      <c r="P182" s="74"/>
      <c r="Q182" s="74"/>
      <c r="R182" s="74"/>
      <c r="S182" s="74"/>
      <c r="T182" s="74">
        <f t="shared" si="48"/>
        <v>0</v>
      </c>
      <c r="U182" s="74"/>
      <c r="V182" s="74"/>
      <c r="W182" s="74"/>
      <c r="X182" s="74"/>
      <c r="Y182" s="74"/>
      <c r="Z182" s="75">
        <f t="shared" si="35"/>
        <v>32481</v>
      </c>
      <c r="AA182" s="74">
        <v>32481</v>
      </c>
      <c r="AB182" s="74"/>
    </row>
    <row r="183" spans="1:28" hidden="1" x14ac:dyDescent="0.2">
      <c r="A183" s="14" t="s">
        <v>454</v>
      </c>
      <c r="B183" s="20" t="s">
        <v>145</v>
      </c>
      <c r="C183" s="20" t="s">
        <v>130</v>
      </c>
      <c r="D183" s="76">
        <v>16699.3</v>
      </c>
      <c r="E183" s="76">
        <v>15966.2</v>
      </c>
      <c r="F183" s="74"/>
      <c r="G183" s="75">
        <f t="shared" si="46"/>
        <v>14015.4</v>
      </c>
      <c r="H183" s="74">
        <v>14015.4</v>
      </c>
      <c r="I183" s="74"/>
      <c r="J183" s="75">
        <f t="shared" si="47"/>
        <v>18169.7</v>
      </c>
      <c r="K183" s="74">
        <v>18169.7</v>
      </c>
      <c r="L183" s="74"/>
      <c r="M183" s="74"/>
      <c r="N183" s="74"/>
      <c r="O183" s="74"/>
      <c r="P183" s="74"/>
      <c r="Q183" s="74"/>
      <c r="R183" s="74"/>
      <c r="S183" s="74"/>
      <c r="T183" s="74">
        <f t="shared" si="48"/>
        <v>0</v>
      </c>
      <c r="U183" s="74"/>
      <c r="V183" s="74"/>
      <c r="W183" s="74"/>
      <c r="X183" s="74"/>
      <c r="Y183" s="74"/>
      <c r="Z183" s="75">
        <f t="shared" si="35"/>
        <v>18169.7</v>
      </c>
      <c r="AA183" s="74">
        <v>18169.7</v>
      </c>
      <c r="AB183" s="74"/>
    </row>
    <row r="184" spans="1:28" hidden="1" x14ac:dyDescent="0.2">
      <c r="A184" s="14" t="s">
        <v>455</v>
      </c>
      <c r="B184" s="20" t="s">
        <v>145</v>
      </c>
      <c r="C184" s="20" t="s">
        <v>130</v>
      </c>
      <c r="D184" s="76">
        <v>30237.200000000001</v>
      </c>
      <c r="E184" s="76">
        <v>32754.2</v>
      </c>
      <c r="F184" s="74"/>
      <c r="G184" s="75">
        <f t="shared" si="46"/>
        <v>31509.9</v>
      </c>
      <c r="H184" s="74">
        <v>31509.9</v>
      </c>
      <c r="I184" s="74"/>
      <c r="J184" s="75">
        <f t="shared" si="47"/>
        <v>36729.699999999997</v>
      </c>
      <c r="K184" s="74">
        <v>36729.699999999997</v>
      </c>
      <c r="L184" s="74"/>
      <c r="M184" s="74"/>
      <c r="N184" s="74"/>
      <c r="O184" s="74"/>
      <c r="P184" s="74"/>
      <c r="Q184" s="74"/>
      <c r="R184" s="74"/>
      <c r="S184" s="74"/>
      <c r="T184" s="74">
        <f t="shared" si="48"/>
        <v>0</v>
      </c>
      <c r="U184" s="74"/>
      <c r="V184" s="74"/>
      <c r="W184" s="74"/>
      <c r="X184" s="74"/>
      <c r="Y184" s="74"/>
      <c r="Z184" s="75">
        <f t="shared" si="35"/>
        <v>36729.699999999997</v>
      </c>
      <c r="AA184" s="74">
        <v>36729.699999999997</v>
      </c>
      <c r="AB184" s="74"/>
    </row>
    <row r="185" spans="1:28" hidden="1" x14ac:dyDescent="0.2">
      <c r="A185" s="14" t="s">
        <v>456</v>
      </c>
      <c r="B185" s="20" t="s">
        <v>145</v>
      </c>
      <c r="C185" s="20" t="s">
        <v>130</v>
      </c>
      <c r="D185" s="76">
        <v>28183.5</v>
      </c>
      <c r="E185" s="76">
        <v>31114.400000000001</v>
      </c>
      <c r="F185" s="74"/>
      <c r="G185" s="75">
        <f t="shared" si="46"/>
        <v>29163.7</v>
      </c>
      <c r="H185" s="74">
        <v>29163.7</v>
      </c>
      <c r="I185" s="74"/>
      <c r="J185" s="75">
        <f t="shared" si="47"/>
        <v>32198</v>
      </c>
      <c r="K185" s="74">
        <v>32198</v>
      </c>
      <c r="L185" s="74"/>
      <c r="M185" s="74"/>
      <c r="N185" s="74"/>
      <c r="O185" s="74"/>
      <c r="P185" s="74"/>
      <c r="Q185" s="74"/>
      <c r="R185" s="74"/>
      <c r="S185" s="74"/>
      <c r="T185" s="74">
        <f t="shared" si="48"/>
        <v>0</v>
      </c>
      <c r="U185" s="74"/>
      <c r="V185" s="74"/>
      <c r="W185" s="74"/>
      <c r="X185" s="74"/>
      <c r="Y185" s="74"/>
      <c r="Z185" s="75">
        <f t="shared" si="35"/>
        <v>32798</v>
      </c>
      <c r="AA185" s="74">
        <v>32798</v>
      </c>
      <c r="AB185" s="74"/>
    </row>
    <row r="186" spans="1:28" hidden="1" x14ac:dyDescent="0.2">
      <c r="A186" s="14"/>
      <c r="B186" s="20" t="s">
        <v>145</v>
      </c>
      <c r="C186" s="20" t="s">
        <v>130</v>
      </c>
      <c r="D186" s="76"/>
      <c r="E186" s="86">
        <v>0</v>
      </c>
      <c r="F186" s="74"/>
      <c r="G186" s="75">
        <f t="shared" si="46"/>
        <v>0</v>
      </c>
      <c r="H186" s="74"/>
      <c r="I186" s="74"/>
      <c r="J186" s="75">
        <f t="shared" si="47"/>
        <v>0</v>
      </c>
      <c r="K186" s="74"/>
      <c r="L186" s="74"/>
      <c r="M186" s="74"/>
      <c r="N186" s="74"/>
      <c r="O186" s="74"/>
      <c r="P186" s="74"/>
      <c r="Q186" s="74"/>
      <c r="R186" s="74"/>
      <c r="S186" s="74"/>
      <c r="T186" s="74">
        <f t="shared" si="48"/>
        <v>0</v>
      </c>
      <c r="U186" s="74"/>
      <c r="V186" s="74"/>
      <c r="W186" s="74"/>
      <c r="X186" s="74"/>
      <c r="Y186" s="74"/>
      <c r="Z186" s="75">
        <f t="shared" si="35"/>
        <v>0</v>
      </c>
      <c r="AA186" s="74"/>
      <c r="AB186" s="74"/>
    </row>
    <row r="187" spans="1:28" ht="25.5" hidden="1" x14ac:dyDescent="0.2">
      <c r="A187" s="14" t="s">
        <v>226</v>
      </c>
      <c r="B187" s="20" t="s">
        <v>145</v>
      </c>
      <c r="C187" s="20" t="s">
        <v>130</v>
      </c>
      <c r="D187" s="76"/>
      <c r="E187" s="85">
        <v>98.3</v>
      </c>
      <c r="F187" s="74"/>
      <c r="G187" s="75">
        <f t="shared" si="46"/>
        <v>1446.9</v>
      </c>
      <c r="H187" s="74"/>
      <c r="I187" s="74">
        <v>1446.9</v>
      </c>
      <c r="J187" s="75">
        <f t="shared" si="47"/>
        <v>0</v>
      </c>
      <c r="K187" s="74"/>
      <c r="L187" s="74"/>
      <c r="M187" s="74"/>
      <c r="N187" s="74"/>
      <c r="O187" s="74"/>
      <c r="P187" s="74"/>
      <c r="Q187" s="74"/>
      <c r="R187" s="74"/>
      <c r="S187" s="74"/>
      <c r="T187" s="74">
        <f t="shared" si="48"/>
        <v>0</v>
      </c>
      <c r="U187" s="74"/>
      <c r="V187" s="74"/>
      <c r="W187" s="74"/>
      <c r="X187" s="74"/>
      <c r="Y187" s="74"/>
      <c r="Z187" s="75">
        <f t="shared" si="35"/>
        <v>0</v>
      </c>
      <c r="AA187" s="74"/>
      <c r="AB187" s="74"/>
    </row>
    <row r="188" spans="1:28" ht="38.25" hidden="1" x14ac:dyDescent="0.2">
      <c r="A188" s="14" t="s">
        <v>358</v>
      </c>
      <c r="B188" s="20" t="s">
        <v>145</v>
      </c>
      <c r="C188" s="15" t="s">
        <v>130</v>
      </c>
      <c r="D188" s="72"/>
      <c r="E188" s="72">
        <v>0</v>
      </c>
      <c r="F188" s="74"/>
      <c r="G188" s="75">
        <f t="shared" si="46"/>
        <v>2014</v>
      </c>
      <c r="H188" s="74"/>
      <c r="I188" s="74">
        <v>2014</v>
      </c>
      <c r="J188" s="75">
        <f t="shared" si="47"/>
        <v>0</v>
      </c>
      <c r="K188" s="74"/>
      <c r="L188" s="74"/>
      <c r="M188" s="74"/>
      <c r="N188" s="74"/>
      <c r="O188" s="74"/>
      <c r="P188" s="74"/>
      <c r="Q188" s="74"/>
      <c r="R188" s="74"/>
      <c r="S188" s="74"/>
      <c r="T188" s="74">
        <f t="shared" si="48"/>
        <v>0</v>
      </c>
      <c r="U188" s="74"/>
      <c r="V188" s="74"/>
      <c r="W188" s="74"/>
      <c r="X188" s="74"/>
      <c r="Y188" s="74"/>
      <c r="Z188" s="75">
        <f t="shared" si="35"/>
        <v>0</v>
      </c>
      <c r="AA188" s="74"/>
      <c r="AB188" s="74"/>
    </row>
    <row r="189" spans="1:28" ht="51" hidden="1" collapsed="1" x14ac:dyDescent="0.2">
      <c r="A189" s="14" t="s">
        <v>360</v>
      </c>
      <c r="B189" s="20" t="s">
        <v>145</v>
      </c>
      <c r="C189" s="15" t="s">
        <v>130</v>
      </c>
      <c r="D189" s="72">
        <f>SUM(D190+D191+D192+D193+D194+D195+D196+D197+D198+D200)</f>
        <v>0</v>
      </c>
      <c r="E189" s="72">
        <f>SUM(E190+E191+E192+E193+E194+E195+E196+E197+E198+E199+E200)</f>
        <v>42600</v>
      </c>
      <c r="F189" s="72">
        <f t="shared" ref="F189:K189" si="49">SUM(F190+F191+F192+F193+F194+F195+F196+F197+F198+F200)</f>
        <v>0</v>
      </c>
      <c r="G189" s="88">
        <f t="shared" si="49"/>
        <v>0</v>
      </c>
      <c r="H189" s="72">
        <f t="shared" si="49"/>
        <v>0</v>
      </c>
      <c r="I189" s="72">
        <f t="shared" si="49"/>
        <v>0</v>
      </c>
      <c r="J189" s="88">
        <f t="shared" si="49"/>
        <v>0</v>
      </c>
      <c r="K189" s="72">
        <f t="shared" si="49"/>
        <v>0</v>
      </c>
      <c r="L189" s="72"/>
      <c r="M189" s="72"/>
      <c r="N189" s="72"/>
      <c r="O189" s="72"/>
      <c r="P189" s="72"/>
      <c r="Q189" s="72"/>
      <c r="R189" s="72"/>
      <c r="S189" s="72"/>
      <c r="T189" s="74">
        <f>SUM(T190:T199)</f>
        <v>0</v>
      </c>
      <c r="U189" s="74"/>
      <c r="V189" s="74"/>
      <c r="W189" s="74"/>
      <c r="X189" s="74"/>
      <c r="Y189" s="74"/>
      <c r="Z189" s="75">
        <f t="shared" si="35"/>
        <v>0</v>
      </c>
      <c r="AA189" s="74"/>
      <c r="AB189" s="74"/>
    </row>
    <row r="190" spans="1:28" hidden="1" outlineLevel="1" x14ac:dyDescent="0.2">
      <c r="A190" s="14" t="s">
        <v>361</v>
      </c>
      <c r="B190" s="20" t="s">
        <v>145</v>
      </c>
      <c r="C190" s="15" t="s">
        <v>130</v>
      </c>
      <c r="D190" s="72"/>
      <c r="E190" s="72">
        <v>300</v>
      </c>
      <c r="F190" s="74"/>
      <c r="G190" s="75">
        <f t="shared" si="46"/>
        <v>0</v>
      </c>
      <c r="H190" s="74"/>
      <c r="I190" s="74"/>
      <c r="J190" s="75">
        <f t="shared" si="47"/>
        <v>0</v>
      </c>
      <c r="K190" s="74"/>
      <c r="L190" s="74"/>
      <c r="M190" s="74"/>
      <c r="N190" s="74"/>
      <c r="O190" s="74"/>
      <c r="P190" s="74"/>
      <c r="Q190" s="74"/>
      <c r="R190" s="74"/>
      <c r="S190" s="74"/>
      <c r="T190" s="74">
        <f t="shared" si="48"/>
        <v>0</v>
      </c>
      <c r="U190" s="74"/>
      <c r="V190" s="74"/>
      <c r="W190" s="74"/>
      <c r="X190" s="74"/>
      <c r="Y190" s="74"/>
      <c r="Z190" s="75">
        <f t="shared" si="35"/>
        <v>0</v>
      </c>
      <c r="AA190" s="74"/>
      <c r="AB190" s="74"/>
    </row>
    <row r="191" spans="1:28" hidden="1" outlineLevel="1" x14ac:dyDescent="0.2">
      <c r="A191" s="14" t="s">
        <v>174</v>
      </c>
      <c r="B191" s="20" t="s">
        <v>145</v>
      </c>
      <c r="C191" s="15" t="s">
        <v>130</v>
      </c>
      <c r="D191" s="72"/>
      <c r="E191" s="72">
        <v>1000</v>
      </c>
      <c r="F191" s="74"/>
      <c r="G191" s="75">
        <f t="shared" si="46"/>
        <v>0</v>
      </c>
      <c r="H191" s="74"/>
      <c r="I191" s="74"/>
      <c r="J191" s="75">
        <f t="shared" si="47"/>
        <v>0</v>
      </c>
      <c r="K191" s="74"/>
      <c r="L191" s="74"/>
      <c r="M191" s="74"/>
      <c r="N191" s="74"/>
      <c r="O191" s="74"/>
      <c r="P191" s="74"/>
      <c r="Q191" s="74"/>
      <c r="R191" s="74"/>
      <c r="S191" s="74"/>
      <c r="T191" s="74">
        <f t="shared" si="48"/>
        <v>0</v>
      </c>
      <c r="U191" s="74"/>
      <c r="V191" s="74"/>
      <c r="W191" s="74"/>
      <c r="X191" s="74"/>
      <c r="Y191" s="74"/>
      <c r="Z191" s="75">
        <f t="shared" si="35"/>
        <v>0</v>
      </c>
      <c r="AA191" s="74"/>
      <c r="AB191" s="74"/>
    </row>
    <row r="192" spans="1:28" hidden="1" outlineLevel="1" x14ac:dyDescent="0.2">
      <c r="A192" s="14" t="s">
        <v>177</v>
      </c>
      <c r="B192" s="20" t="s">
        <v>145</v>
      </c>
      <c r="C192" s="15" t="s">
        <v>130</v>
      </c>
      <c r="D192" s="72"/>
      <c r="E192" s="72">
        <v>2900</v>
      </c>
      <c r="F192" s="74"/>
      <c r="G192" s="75">
        <f t="shared" si="46"/>
        <v>0</v>
      </c>
      <c r="H192" s="74"/>
      <c r="I192" s="74"/>
      <c r="J192" s="75">
        <f t="shared" si="47"/>
        <v>0</v>
      </c>
      <c r="K192" s="74"/>
      <c r="L192" s="74"/>
      <c r="M192" s="74"/>
      <c r="N192" s="74"/>
      <c r="O192" s="74"/>
      <c r="P192" s="74"/>
      <c r="Q192" s="74"/>
      <c r="R192" s="74"/>
      <c r="S192" s="74"/>
      <c r="T192" s="74">
        <f t="shared" si="48"/>
        <v>0</v>
      </c>
      <c r="U192" s="74"/>
      <c r="V192" s="74"/>
      <c r="W192" s="74"/>
      <c r="X192" s="74"/>
      <c r="Y192" s="74"/>
      <c r="Z192" s="75">
        <f t="shared" si="35"/>
        <v>0</v>
      </c>
      <c r="AA192" s="74"/>
      <c r="AB192" s="74"/>
    </row>
    <row r="193" spans="1:28" hidden="1" outlineLevel="1" x14ac:dyDescent="0.2">
      <c r="A193" s="14" t="s">
        <v>175</v>
      </c>
      <c r="B193" s="20" t="s">
        <v>145</v>
      </c>
      <c r="C193" s="15" t="s">
        <v>130</v>
      </c>
      <c r="D193" s="72"/>
      <c r="E193" s="72">
        <v>500</v>
      </c>
      <c r="F193" s="74"/>
      <c r="G193" s="75">
        <f t="shared" si="46"/>
        <v>0</v>
      </c>
      <c r="H193" s="74"/>
      <c r="I193" s="74"/>
      <c r="J193" s="75">
        <f t="shared" si="47"/>
        <v>0</v>
      </c>
      <c r="K193" s="74"/>
      <c r="L193" s="74"/>
      <c r="M193" s="74"/>
      <c r="N193" s="74"/>
      <c r="O193" s="74"/>
      <c r="P193" s="74"/>
      <c r="Q193" s="74"/>
      <c r="R193" s="74"/>
      <c r="S193" s="74"/>
      <c r="T193" s="74">
        <f t="shared" si="48"/>
        <v>0</v>
      </c>
      <c r="U193" s="74"/>
      <c r="V193" s="74"/>
      <c r="W193" s="74"/>
      <c r="X193" s="74"/>
      <c r="Y193" s="74"/>
      <c r="Z193" s="75">
        <f t="shared" si="35"/>
        <v>0</v>
      </c>
      <c r="AA193" s="74"/>
      <c r="AB193" s="74"/>
    </row>
    <row r="194" spans="1:28" hidden="1" outlineLevel="1" x14ac:dyDescent="0.2">
      <c r="A194" s="14" t="s">
        <v>178</v>
      </c>
      <c r="B194" s="20" t="s">
        <v>145</v>
      </c>
      <c r="C194" s="15" t="s">
        <v>130</v>
      </c>
      <c r="D194" s="72"/>
      <c r="E194" s="72">
        <v>2800</v>
      </c>
      <c r="F194" s="74"/>
      <c r="G194" s="75">
        <f t="shared" si="46"/>
        <v>0</v>
      </c>
      <c r="H194" s="74"/>
      <c r="I194" s="74"/>
      <c r="J194" s="75">
        <f t="shared" si="47"/>
        <v>0</v>
      </c>
      <c r="K194" s="74"/>
      <c r="L194" s="74"/>
      <c r="M194" s="74"/>
      <c r="N194" s="74"/>
      <c r="O194" s="74"/>
      <c r="P194" s="74"/>
      <c r="Q194" s="74"/>
      <c r="R194" s="74"/>
      <c r="S194" s="74"/>
      <c r="T194" s="74">
        <f t="shared" si="48"/>
        <v>0</v>
      </c>
      <c r="U194" s="74"/>
      <c r="V194" s="74"/>
      <c r="W194" s="74"/>
      <c r="X194" s="74"/>
      <c r="Y194" s="74"/>
      <c r="Z194" s="75">
        <f t="shared" si="35"/>
        <v>0</v>
      </c>
      <c r="AA194" s="74"/>
      <c r="AB194" s="74"/>
    </row>
    <row r="195" spans="1:28" hidden="1" outlineLevel="1" x14ac:dyDescent="0.2">
      <c r="A195" s="14" t="s">
        <v>179</v>
      </c>
      <c r="B195" s="20" t="s">
        <v>145</v>
      </c>
      <c r="C195" s="15" t="s">
        <v>130</v>
      </c>
      <c r="D195" s="72"/>
      <c r="E195" s="72">
        <v>400</v>
      </c>
      <c r="F195" s="74"/>
      <c r="G195" s="75">
        <f t="shared" si="46"/>
        <v>0</v>
      </c>
      <c r="H195" s="74"/>
      <c r="I195" s="74"/>
      <c r="J195" s="75">
        <f t="shared" si="47"/>
        <v>0</v>
      </c>
      <c r="K195" s="74"/>
      <c r="L195" s="74"/>
      <c r="M195" s="74"/>
      <c r="N195" s="74"/>
      <c r="O195" s="74"/>
      <c r="P195" s="74"/>
      <c r="Q195" s="74"/>
      <c r="R195" s="74"/>
      <c r="S195" s="74"/>
      <c r="T195" s="74">
        <f t="shared" si="48"/>
        <v>0</v>
      </c>
      <c r="U195" s="74"/>
      <c r="V195" s="74"/>
      <c r="W195" s="74"/>
      <c r="X195" s="74"/>
      <c r="Y195" s="74"/>
      <c r="Z195" s="75">
        <f t="shared" si="35"/>
        <v>0</v>
      </c>
      <c r="AA195" s="74"/>
      <c r="AB195" s="74"/>
    </row>
    <row r="196" spans="1:28" hidden="1" outlineLevel="1" x14ac:dyDescent="0.2">
      <c r="A196" s="14" t="s">
        <v>181</v>
      </c>
      <c r="B196" s="20" t="s">
        <v>145</v>
      </c>
      <c r="C196" s="15" t="s">
        <v>130</v>
      </c>
      <c r="D196" s="72"/>
      <c r="E196" s="72">
        <v>1800</v>
      </c>
      <c r="F196" s="74"/>
      <c r="G196" s="75">
        <f t="shared" si="46"/>
        <v>0</v>
      </c>
      <c r="H196" s="74"/>
      <c r="I196" s="74"/>
      <c r="J196" s="75">
        <f t="shared" si="47"/>
        <v>0</v>
      </c>
      <c r="K196" s="74"/>
      <c r="L196" s="74"/>
      <c r="M196" s="74"/>
      <c r="N196" s="74"/>
      <c r="O196" s="74"/>
      <c r="P196" s="74"/>
      <c r="Q196" s="74"/>
      <c r="R196" s="74"/>
      <c r="S196" s="74"/>
      <c r="T196" s="74">
        <f t="shared" si="48"/>
        <v>0</v>
      </c>
      <c r="U196" s="74"/>
      <c r="V196" s="74"/>
      <c r="W196" s="74"/>
      <c r="X196" s="74"/>
      <c r="Y196" s="74"/>
      <c r="Z196" s="75">
        <f t="shared" si="35"/>
        <v>0</v>
      </c>
      <c r="AA196" s="74"/>
      <c r="AB196" s="74"/>
    </row>
    <row r="197" spans="1:28" hidden="1" outlineLevel="1" x14ac:dyDescent="0.2">
      <c r="A197" s="14" t="s">
        <v>180</v>
      </c>
      <c r="B197" s="20" t="s">
        <v>145</v>
      </c>
      <c r="C197" s="15" t="s">
        <v>130</v>
      </c>
      <c r="D197" s="72"/>
      <c r="E197" s="72">
        <v>400</v>
      </c>
      <c r="F197" s="74"/>
      <c r="G197" s="75">
        <f t="shared" si="46"/>
        <v>0</v>
      </c>
      <c r="H197" s="74"/>
      <c r="I197" s="74"/>
      <c r="J197" s="75">
        <f t="shared" si="47"/>
        <v>0</v>
      </c>
      <c r="K197" s="74"/>
      <c r="L197" s="74"/>
      <c r="M197" s="74"/>
      <c r="N197" s="74"/>
      <c r="O197" s="74"/>
      <c r="P197" s="74"/>
      <c r="Q197" s="74"/>
      <c r="R197" s="74"/>
      <c r="S197" s="74"/>
      <c r="T197" s="74">
        <f t="shared" si="48"/>
        <v>0</v>
      </c>
      <c r="U197" s="74"/>
      <c r="V197" s="74"/>
      <c r="W197" s="74"/>
      <c r="X197" s="74"/>
      <c r="Y197" s="74"/>
      <c r="Z197" s="75">
        <f t="shared" si="35"/>
        <v>0</v>
      </c>
      <c r="AA197" s="74"/>
      <c r="AB197" s="74"/>
    </row>
    <row r="198" spans="1:28" hidden="1" outlineLevel="1" x14ac:dyDescent="0.2">
      <c r="A198" s="14" t="s">
        <v>183</v>
      </c>
      <c r="B198" s="20" t="s">
        <v>145</v>
      </c>
      <c r="C198" s="15" t="s">
        <v>130</v>
      </c>
      <c r="D198" s="72"/>
      <c r="E198" s="72">
        <v>500</v>
      </c>
      <c r="F198" s="74"/>
      <c r="G198" s="75">
        <f t="shared" si="46"/>
        <v>0</v>
      </c>
      <c r="H198" s="74"/>
      <c r="I198" s="74"/>
      <c r="J198" s="75">
        <f t="shared" si="47"/>
        <v>0</v>
      </c>
      <c r="K198" s="74"/>
      <c r="L198" s="74"/>
      <c r="M198" s="74"/>
      <c r="N198" s="74"/>
      <c r="O198" s="74"/>
      <c r="P198" s="74"/>
      <c r="Q198" s="74"/>
      <c r="R198" s="74"/>
      <c r="S198" s="74"/>
      <c r="T198" s="74">
        <f t="shared" si="48"/>
        <v>0</v>
      </c>
      <c r="U198" s="74"/>
      <c r="V198" s="74"/>
      <c r="W198" s="74"/>
      <c r="X198" s="74"/>
      <c r="Y198" s="74"/>
      <c r="Z198" s="75">
        <f t="shared" si="35"/>
        <v>0</v>
      </c>
      <c r="AA198" s="74"/>
      <c r="AB198" s="74"/>
    </row>
    <row r="199" spans="1:28" hidden="1" outlineLevel="1" x14ac:dyDescent="0.2">
      <c r="A199" s="14" t="s">
        <v>120</v>
      </c>
      <c r="B199" s="20" t="s">
        <v>145</v>
      </c>
      <c r="C199" s="15" t="s">
        <v>130</v>
      </c>
      <c r="D199" s="72"/>
      <c r="E199" s="72">
        <v>32000</v>
      </c>
      <c r="F199" s="74"/>
      <c r="G199" s="75"/>
      <c r="H199" s="74"/>
      <c r="I199" s="74"/>
      <c r="J199" s="75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5">
        <f t="shared" si="35"/>
        <v>0</v>
      </c>
      <c r="AA199" s="74"/>
      <c r="AB199" s="74"/>
    </row>
    <row r="200" spans="1:28" ht="24.75" hidden="1" customHeight="1" collapsed="1" x14ac:dyDescent="0.2">
      <c r="A200" s="14" t="s">
        <v>430</v>
      </c>
      <c r="B200" s="20" t="s">
        <v>145</v>
      </c>
      <c r="C200" s="15" t="s">
        <v>130</v>
      </c>
      <c r="D200" s="72"/>
      <c r="E200" s="72"/>
      <c r="F200" s="74"/>
      <c r="G200" s="75">
        <f t="shared" si="46"/>
        <v>0</v>
      </c>
      <c r="H200" s="74"/>
      <c r="I200" s="74"/>
      <c r="J200" s="75">
        <f t="shared" si="47"/>
        <v>0</v>
      </c>
      <c r="K200" s="74"/>
      <c r="L200" s="74"/>
      <c r="M200" s="74"/>
      <c r="N200" s="74"/>
      <c r="O200" s="74"/>
      <c r="P200" s="74"/>
      <c r="Q200" s="74"/>
      <c r="R200" s="74"/>
      <c r="S200" s="74"/>
      <c r="T200" s="74">
        <f t="shared" si="48"/>
        <v>0</v>
      </c>
      <c r="U200" s="74"/>
      <c r="V200" s="74"/>
      <c r="W200" s="74"/>
      <c r="X200" s="74"/>
      <c r="Y200" s="74"/>
      <c r="Z200" s="75">
        <f t="shared" ref="Z200:Z264" si="50">SUM(AA200:AB200)</f>
        <v>0</v>
      </c>
      <c r="AA200" s="74"/>
      <c r="AB200" s="74"/>
    </row>
    <row r="201" spans="1:28" ht="38.25" hidden="1" customHeight="1" x14ac:dyDescent="0.2">
      <c r="A201" s="14" t="s">
        <v>114</v>
      </c>
      <c r="B201" s="20" t="s">
        <v>145</v>
      </c>
      <c r="C201" s="15" t="s">
        <v>130</v>
      </c>
      <c r="D201" s="72"/>
      <c r="E201" s="72">
        <v>28884.799999999999</v>
      </c>
      <c r="F201" s="74"/>
      <c r="G201" s="75">
        <f>SUM(I201+H201)</f>
        <v>20916.400000000001</v>
      </c>
      <c r="H201" s="74">
        <v>4184</v>
      </c>
      <c r="I201" s="74">
        <v>16732.400000000001</v>
      </c>
      <c r="J201" s="75">
        <f t="shared" si="47"/>
        <v>26655</v>
      </c>
      <c r="K201" s="74">
        <v>8543</v>
      </c>
      <c r="L201" s="74"/>
      <c r="M201" s="74"/>
      <c r="N201" s="74"/>
      <c r="O201" s="74"/>
      <c r="P201" s="74"/>
      <c r="Q201" s="74"/>
      <c r="R201" s="74"/>
      <c r="S201" s="74"/>
      <c r="T201" s="74">
        <v>18112</v>
      </c>
      <c r="U201" s="74"/>
      <c r="V201" s="74"/>
      <c r="W201" s="74"/>
      <c r="X201" s="74"/>
      <c r="Y201" s="74"/>
      <c r="Z201" s="75">
        <f t="shared" si="50"/>
        <v>21402</v>
      </c>
      <c r="AA201" s="117">
        <v>3290</v>
      </c>
      <c r="AB201" s="74">
        <v>18112</v>
      </c>
    </row>
    <row r="202" spans="1:28" ht="51" hidden="1" x14ac:dyDescent="0.2">
      <c r="A202" s="27" t="s">
        <v>362</v>
      </c>
      <c r="B202" s="20" t="s">
        <v>145</v>
      </c>
      <c r="C202" s="15" t="s">
        <v>130</v>
      </c>
      <c r="D202" s="72">
        <v>1669.2</v>
      </c>
      <c r="E202" s="72">
        <v>93564.5</v>
      </c>
      <c r="F202" s="74"/>
      <c r="G202" s="75">
        <f>SUM(I202+H202)</f>
        <v>0</v>
      </c>
      <c r="H202" s="74"/>
      <c r="I202" s="74"/>
      <c r="J202" s="75">
        <f>SUM(K202+T202)</f>
        <v>21330</v>
      </c>
      <c r="K202" s="74">
        <v>21330</v>
      </c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5">
        <f t="shared" si="50"/>
        <v>21330</v>
      </c>
      <c r="AA202" s="74">
        <v>21330</v>
      </c>
      <c r="AB202" s="74"/>
    </row>
    <row r="203" spans="1:28" s="48" customFormat="1" ht="25.5" hidden="1" x14ac:dyDescent="0.2">
      <c r="A203" s="45" t="s">
        <v>29</v>
      </c>
      <c r="B203" s="20" t="s">
        <v>145</v>
      </c>
      <c r="C203" s="15" t="s">
        <v>130</v>
      </c>
      <c r="D203" s="80">
        <f t="shared" ref="D203:I203" si="51">D204+D205+D206+D207+D208+D209+D210+D211+D212+D213+D214+D215</f>
        <v>0</v>
      </c>
      <c r="E203" s="80">
        <f t="shared" si="51"/>
        <v>0</v>
      </c>
      <c r="F203" s="80">
        <f t="shared" si="51"/>
        <v>0</v>
      </c>
      <c r="G203" s="81">
        <f t="shared" si="51"/>
        <v>0</v>
      </c>
      <c r="H203" s="80">
        <f t="shared" si="51"/>
        <v>0</v>
      </c>
      <c r="I203" s="80">
        <f t="shared" si="51"/>
        <v>0</v>
      </c>
      <c r="J203" s="82">
        <f>SUM(K203+T203)</f>
        <v>23983.199999999997</v>
      </c>
      <c r="K203" s="80">
        <f>K204+K205+K206+K207+K208+K209+K210+K211+K212+K213+K214+K215</f>
        <v>20167.099999999995</v>
      </c>
      <c r="L203" s="80">
        <f>L204+L205+L206+L207+L208+L209+L210+L211+L212+L213+L214+L215</f>
        <v>15035.3</v>
      </c>
      <c r="M203" s="80">
        <f>M204+M205+M206+M207+M208+M209+M210+M211+M212+M213+M214+M215</f>
        <v>142.30000000000001</v>
      </c>
      <c r="N203" s="80">
        <f>N204+N205+N206+N207+N208+N209+N210+N211+N212+N213+N214+N215</f>
        <v>100</v>
      </c>
      <c r="O203" s="80">
        <f>O204+O205+O206+O207+O208+O209+O210+O211+O212+O213+O214+O215</f>
        <v>0</v>
      </c>
      <c r="P203" s="80"/>
      <c r="Q203" s="80"/>
      <c r="R203" s="80">
        <f>R204+R205+R206+R207+R208+R209+R210+R211+R212+R213+R214+R215</f>
        <v>4889.5</v>
      </c>
      <c r="S203" s="80"/>
      <c r="T203" s="74">
        <f t="shared" si="48"/>
        <v>3816.1000000000004</v>
      </c>
      <c r="U203" s="80"/>
      <c r="V203" s="80">
        <f>SUM(V204:V216)</f>
        <v>2529.0000000000005</v>
      </c>
      <c r="W203" s="80">
        <f>SUM(W204:W216)</f>
        <v>1287.1000000000001</v>
      </c>
      <c r="X203" s="80"/>
      <c r="Y203" s="80"/>
      <c r="Z203" s="75">
        <f t="shared" si="50"/>
        <v>16316.1</v>
      </c>
      <c r="AA203" s="80">
        <f>AA204+AA205+AA206+AA207+AA208+AA209+AA210+AA211+AA212+AA213+AA214+AA215</f>
        <v>12500</v>
      </c>
      <c r="AB203" s="80">
        <f>SUM(AB204+AB205+AB206+AB207+AB209+AB210+AB211+AB212+AB213+AB214+AB215+AB216)</f>
        <v>3816.1</v>
      </c>
    </row>
    <row r="204" spans="1:28" hidden="1" outlineLevel="1" x14ac:dyDescent="0.2">
      <c r="A204" s="14" t="s">
        <v>445</v>
      </c>
      <c r="B204" s="20" t="s">
        <v>145</v>
      </c>
      <c r="C204" s="15" t="s">
        <v>130</v>
      </c>
      <c r="D204" s="72"/>
      <c r="E204" s="72"/>
      <c r="F204" s="74"/>
      <c r="G204" s="75"/>
      <c r="H204" s="74"/>
      <c r="I204" s="74"/>
      <c r="J204" s="75">
        <f t="shared" ref="J204:J216" si="52">SUM(K204+T204)</f>
        <v>3540.5</v>
      </c>
      <c r="K204" s="74">
        <f>L204+M204+N204+O204+R204</f>
        <v>2187.1</v>
      </c>
      <c r="L204" s="74">
        <v>1446.1</v>
      </c>
      <c r="M204" s="74">
        <v>5</v>
      </c>
      <c r="N204" s="74">
        <v>100</v>
      </c>
      <c r="O204" s="74"/>
      <c r="P204" s="74"/>
      <c r="Q204" s="74"/>
      <c r="R204" s="74">
        <v>636</v>
      </c>
      <c r="S204" s="74"/>
      <c r="T204" s="74">
        <f t="shared" si="48"/>
        <v>1353.4</v>
      </c>
      <c r="U204" s="74"/>
      <c r="V204" s="74">
        <v>1264.5</v>
      </c>
      <c r="W204" s="74">
        <v>88.9</v>
      </c>
      <c r="X204" s="74"/>
      <c r="Y204" s="74"/>
      <c r="Z204" s="75">
        <f t="shared" si="50"/>
        <v>2853.4</v>
      </c>
      <c r="AA204" s="74">
        <v>1500</v>
      </c>
      <c r="AB204" s="74">
        <v>1353.4</v>
      </c>
    </row>
    <row r="205" spans="1:28" hidden="1" outlineLevel="1" x14ac:dyDescent="0.2">
      <c r="A205" s="14" t="s">
        <v>446</v>
      </c>
      <c r="B205" s="20" t="s">
        <v>145</v>
      </c>
      <c r="C205" s="15" t="s">
        <v>130</v>
      </c>
      <c r="D205" s="72"/>
      <c r="E205" s="72"/>
      <c r="F205" s="74"/>
      <c r="G205" s="75"/>
      <c r="H205" s="74"/>
      <c r="I205" s="74"/>
      <c r="J205" s="75">
        <f t="shared" si="52"/>
        <v>1940.1999999999998</v>
      </c>
      <c r="K205" s="74">
        <f t="shared" ref="K205:K214" si="53">L205+M205+N205+O205+R205</f>
        <v>1829.1</v>
      </c>
      <c r="L205" s="74">
        <v>1166.0999999999999</v>
      </c>
      <c r="M205" s="74">
        <v>15</v>
      </c>
      <c r="N205" s="74"/>
      <c r="O205" s="74"/>
      <c r="P205" s="74"/>
      <c r="Q205" s="74"/>
      <c r="R205" s="74">
        <v>648</v>
      </c>
      <c r="S205" s="74"/>
      <c r="T205" s="74">
        <f t="shared" si="48"/>
        <v>111.1</v>
      </c>
      <c r="U205" s="74"/>
      <c r="V205" s="74"/>
      <c r="W205" s="74">
        <v>111.1</v>
      </c>
      <c r="X205" s="74"/>
      <c r="Y205" s="74"/>
      <c r="Z205" s="75">
        <f t="shared" si="50"/>
        <v>1061.0999999999999</v>
      </c>
      <c r="AA205" s="74">
        <v>950</v>
      </c>
      <c r="AB205" s="74">
        <v>111.1</v>
      </c>
    </row>
    <row r="206" spans="1:28" hidden="1" outlineLevel="1" x14ac:dyDescent="0.2">
      <c r="A206" s="14" t="s">
        <v>447</v>
      </c>
      <c r="B206" s="20" t="s">
        <v>145</v>
      </c>
      <c r="C206" s="15" t="s">
        <v>130</v>
      </c>
      <c r="D206" s="72"/>
      <c r="E206" s="72"/>
      <c r="F206" s="74"/>
      <c r="G206" s="75"/>
      <c r="H206" s="74"/>
      <c r="I206" s="74"/>
      <c r="J206" s="75">
        <f t="shared" si="52"/>
        <v>1610.3999999999999</v>
      </c>
      <c r="K206" s="74">
        <f t="shared" si="53"/>
        <v>1382.1</v>
      </c>
      <c r="L206" s="74">
        <v>1117.0999999999999</v>
      </c>
      <c r="M206" s="74"/>
      <c r="N206" s="74"/>
      <c r="O206" s="74"/>
      <c r="P206" s="74"/>
      <c r="Q206" s="74"/>
      <c r="R206" s="74">
        <v>265</v>
      </c>
      <c r="S206" s="74"/>
      <c r="T206" s="74">
        <f t="shared" si="48"/>
        <v>228.3</v>
      </c>
      <c r="U206" s="74"/>
      <c r="V206" s="74">
        <v>126.5</v>
      </c>
      <c r="W206" s="74">
        <v>101.8</v>
      </c>
      <c r="X206" s="74"/>
      <c r="Y206" s="74"/>
      <c r="Z206" s="75">
        <f t="shared" si="50"/>
        <v>1178.3</v>
      </c>
      <c r="AA206" s="74">
        <v>950</v>
      </c>
      <c r="AB206" s="74">
        <v>228.3</v>
      </c>
    </row>
    <row r="207" spans="1:28" hidden="1" outlineLevel="1" x14ac:dyDescent="0.2">
      <c r="A207" s="14" t="s">
        <v>448</v>
      </c>
      <c r="B207" s="20" t="s">
        <v>145</v>
      </c>
      <c r="C207" s="15" t="s">
        <v>130</v>
      </c>
      <c r="D207" s="72"/>
      <c r="E207" s="72"/>
      <c r="F207" s="74"/>
      <c r="G207" s="75"/>
      <c r="H207" s="74"/>
      <c r="I207" s="74"/>
      <c r="J207" s="75">
        <f t="shared" si="52"/>
        <v>1878.8000000000002</v>
      </c>
      <c r="K207" s="74">
        <f t="shared" si="53"/>
        <v>1527.7</v>
      </c>
      <c r="L207" s="74">
        <v>1305.2</v>
      </c>
      <c r="M207" s="74">
        <v>7.5</v>
      </c>
      <c r="N207" s="74"/>
      <c r="O207" s="74"/>
      <c r="P207" s="74"/>
      <c r="Q207" s="74"/>
      <c r="R207" s="74">
        <v>215</v>
      </c>
      <c r="S207" s="74"/>
      <c r="T207" s="74">
        <f t="shared" si="48"/>
        <v>351.1</v>
      </c>
      <c r="U207" s="74"/>
      <c r="V207" s="74">
        <v>252.9</v>
      </c>
      <c r="W207" s="74">
        <v>98.2</v>
      </c>
      <c r="X207" s="74"/>
      <c r="Y207" s="74"/>
      <c r="Z207" s="75">
        <f t="shared" si="50"/>
        <v>1451.1</v>
      </c>
      <c r="AA207" s="74">
        <v>1100</v>
      </c>
      <c r="AB207" s="74">
        <v>351.1</v>
      </c>
    </row>
    <row r="208" spans="1:28" hidden="1" outlineLevel="1" x14ac:dyDescent="0.2">
      <c r="A208" s="14" t="s">
        <v>449</v>
      </c>
      <c r="B208" s="20" t="s">
        <v>145</v>
      </c>
      <c r="C208" s="15" t="s">
        <v>130</v>
      </c>
      <c r="D208" s="72"/>
      <c r="E208" s="72"/>
      <c r="F208" s="74"/>
      <c r="G208" s="75"/>
      <c r="H208" s="74"/>
      <c r="I208" s="74"/>
      <c r="J208" s="75">
        <f t="shared" si="52"/>
        <v>0</v>
      </c>
      <c r="K208" s="74">
        <f t="shared" si="53"/>
        <v>0</v>
      </c>
      <c r="L208" s="74">
        <v>0</v>
      </c>
      <c r="M208" s="74"/>
      <c r="N208" s="74"/>
      <c r="O208" s="74"/>
      <c r="P208" s="74"/>
      <c r="Q208" s="74"/>
      <c r="R208" s="74"/>
      <c r="S208" s="74"/>
      <c r="T208" s="74">
        <f t="shared" si="48"/>
        <v>0</v>
      </c>
      <c r="U208" s="74"/>
      <c r="V208" s="74"/>
      <c r="W208" s="74"/>
      <c r="X208" s="74"/>
      <c r="Y208" s="74"/>
      <c r="Z208" s="75">
        <f t="shared" si="50"/>
        <v>50</v>
      </c>
      <c r="AA208" s="74">
        <v>50</v>
      </c>
      <c r="AB208" s="74"/>
    </row>
    <row r="209" spans="1:28" hidden="1" outlineLevel="1" x14ac:dyDescent="0.2">
      <c r="A209" s="14" t="s">
        <v>450</v>
      </c>
      <c r="B209" s="20" t="s">
        <v>145</v>
      </c>
      <c r="C209" s="15" t="s">
        <v>130</v>
      </c>
      <c r="D209" s="72"/>
      <c r="E209" s="72"/>
      <c r="F209" s="74"/>
      <c r="G209" s="75"/>
      <c r="H209" s="74"/>
      <c r="I209" s="74"/>
      <c r="J209" s="75">
        <f t="shared" si="52"/>
        <v>3759.4</v>
      </c>
      <c r="K209" s="74">
        <f t="shared" si="53"/>
        <v>3036.4</v>
      </c>
      <c r="L209" s="74">
        <v>2715.4</v>
      </c>
      <c r="M209" s="74">
        <v>12</v>
      </c>
      <c r="N209" s="74"/>
      <c r="O209" s="74"/>
      <c r="P209" s="74"/>
      <c r="Q209" s="74"/>
      <c r="R209" s="74">
        <v>309</v>
      </c>
      <c r="S209" s="74"/>
      <c r="T209" s="74">
        <f t="shared" si="48"/>
        <v>723</v>
      </c>
      <c r="U209" s="74"/>
      <c r="V209" s="74">
        <v>505.8</v>
      </c>
      <c r="W209" s="74">
        <v>217.2</v>
      </c>
      <c r="X209" s="74"/>
      <c r="Y209" s="74"/>
      <c r="Z209" s="75">
        <f t="shared" si="50"/>
        <v>2923</v>
      </c>
      <c r="AA209" s="74">
        <v>2200</v>
      </c>
      <c r="AB209" s="74">
        <v>723</v>
      </c>
    </row>
    <row r="210" spans="1:28" hidden="1" outlineLevel="1" x14ac:dyDescent="0.2">
      <c r="A210" s="14" t="s">
        <v>451</v>
      </c>
      <c r="B210" s="20" t="s">
        <v>145</v>
      </c>
      <c r="C210" s="15" t="s">
        <v>130</v>
      </c>
      <c r="D210" s="72"/>
      <c r="E210" s="72"/>
      <c r="F210" s="74"/>
      <c r="G210" s="75"/>
      <c r="H210" s="74"/>
      <c r="I210" s="74"/>
      <c r="J210" s="75">
        <f t="shared" si="52"/>
        <v>2173.2999999999997</v>
      </c>
      <c r="K210" s="74">
        <f t="shared" si="53"/>
        <v>2064.6999999999998</v>
      </c>
      <c r="L210" s="74">
        <v>878.2</v>
      </c>
      <c r="M210" s="74">
        <v>10</v>
      </c>
      <c r="N210" s="74"/>
      <c r="O210" s="74"/>
      <c r="P210" s="74"/>
      <c r="Q210" s="74"/>
      <c r="R210" s="74">
        <v>1176.5</v>
      </c>
      <c r="S210" s="74"/>
      <c r="T210" s="74">
        <f t="shared" si="48"/>
        <v>108.6</v>
      </c>
      <c r="U210" s="74"/>
      <c r="V210" s="74"/>
      <c r="W210" s="74">
        <v>108.6</v>
      </c>
      <c r="X210" s="74"/>
      <c r="Y210" s="74"/>
      <c r="Z210" s="75">
        <f t="shared" si="50"/>
        <v>808.6</v>
      </c>
      <c r="AA210" s="74">
        <v>700</v>
      </c>
      <c r="AB210" s="74">
        <v>108.6</v>
      </c>
    </row>
    <row r="211" spans="1:28" hidden="1" outlineLevel="1" x14ac:dyDescent="0.2">
      <c r="A211" s="14" t="s">
        <v>452</v>
      </c>
      <c r="B211" s="20" t="s">
        <v>145</v>
      </c>
      <c r="C211" s="15" t="s">
        <v>130</v>
      </c>
      <c r="D211" s="72"/>
      <c r="E211" s="72"/>
      <c r="F211" s="74"/>
      <c r="G211" s="75"/>
      <c r="H211" s="74"/>
      <c r="I211" s="74"/>
      <c r="J211" s="75">
        <f t="shared" si="52"/>
        <v>1709.4</v>
      </c>
      <c r="K211" s="74">
        <f t="shared" si="53"/>
        <v>1445.4</v>
      </c>
      <c r="L211" s="74">
        <v>1150.4000000000001</v>
      </c>
      <c r="M211" s="74"/>
      <c r="N211" s="74"/>
      <c r="O211" s="74"/>
      <c r="P211" s="74"/>
      <c r="Q211" s="74"/>
      <c r="R211" s="74">
        <v>295</v>
      </c>
      <c r="S211" s="74"/>
      <c r="T211" s="74">
        <f t="shared" si="48"/>
        <v>264</v>
      </c>
      <c r="U211" s="74"/>
      <c r="V211" s="74">
        <v>126.5</v>
      </c>
      <c r="W211" s="74">
        <v>137.5</v>
      </c>
      <c r="X211" s="74"/>
      <c r="Y211" s="74"/>
      <c r="Z211" s="75">
        <f t="shared" si="50"/>
        <v>1214</v>
      </c>
      <c r="AA211" s="74">
        <v>950</v>
      </c>
      <c r="AB211" s="74">
        <v>264</v>
      </c>
    </row>
    <row r="212" spans="1:28" hidden="1" outlineLevel="1" x14ac:dyDescent="0.2">
      <c r="A212" s="14" t="s">
        <v>453</v>
      </c>
      <c r="B212" s="20" t="s">
        <v>145</v>
      </c>
      <c r="C212" s="15" t="s">
        <v>130</v>
      </c>
      <c r="D212" s="72"/>
      <c r="E212" s="72"/>
      <c r="F212" s="74"/>
      <c r="G212" s="75"/>
      <c r="H212" s="74"/>
      <c r="I212" s="74"/>
      <c r="J212" s="75">
        <f t="shared" si="52"/>
        <v>2525.1999999999998</v>
      </c>
      <c r="K212" s="74">
        <f t="shared" si="53"/>
        <v>2287.6999999999998</v>
      </c>
      <c r="L212" s="74">
        <v>1712.7</v>
      </c>
      <c r="M212" s="74"/>
      <c r="N212" s="74"/>
      <c r="O212" s="74"/>
      <c r="P212" s="74"/>
      <c r="Q212" s="74"/>
      <c r="R212" s="74">
        <v>575</v>
      </c>
      <c r="S212" s="74"/>
      <c r="T212" s="74">
        <f t="shared" si="48"/>
        <v>237.5</v>
      </c>
      <c r="U212" s="74"/>
      <c r="V212" s="74">
        <v>126.4</v>
      </c>
      <c r="W212" s="74">
        <v>111.1</v>
      </c>
      <c r="X212" s="74"/>
      <c r="Y212" s="74"/>
      <c r="Z212" s="75">
        <f t="shared" si="50"/>
        <v>1437.5</v>
      </c>
      <c r="AA212" s="74">
        <v>1200</v>
      </c>
      <c r="AB212" s="74">
        <v>237.5</v>
      </c>
    </row>
    <row r="213" spans="1:28" hidden="1" outlineLevel="1" x14ac:dyDescent="0.2">
      <c r="A213" s="14" t="s">
        <v>454</v>
      </c>
      <c r="B213" s="20" t="s">
        <v>145</v>
      </c>
      <c r="C213" s="15" t="s">
        <v>130</v>
      </c>
      <c r="D213" s="72"/>
      <c r="E213" s="72"/>
      <c r="F213" s="74"/>
      <c r="G213" s="75"/>
      <c r="H213" s="74"/>
      <c r="I213" s="74"/>
      <c r="J213" s="75">
        <f t="shared" si="52"/>
        <v>1439.1</v>
      </c>
      <c r="K213" s="74">
        <f t="shared" si="53"/>
        <v>1383.3</v>
      </c>
      <c r="L213" s="74">
        <v>1043.3</v>
      </c>
      <c r="M213" s="74">
        <v>75</v>
      </c>
      <c r="N213" s="74"/>
      <c r="O213" s="74"/>
      <c r="P213" s="74"/>
      <c r="Q213" s="74"/>
      <c r="R213" s="74">
        <v>265</v>
      </c>
      <c r="S213" s="74"/>
      <c r="T213" s="74">
        <f t="shared" si="48"/>
        <v>55.8</v>
      </c>
      <c r="U213" s="74"/>
      <c r="V213" s="74"/>
      <c r="W213" s="74">
        <v>55.8</v>
      </c>
      <c r="X213" s="74"/>
      <c r="Y213" s="74"/>
      <c r="Z213" s="75">
        <f t="shared" si="50"/>
        <v>955.8</v>
      </c>
      <c r="AA213" s="74">
        <v>900</v>
      </c>
      <c r="AB213" s="74">
        <v>55.8</v>
      </c>
    </row>
    <row r="214" spans="1:28" hidden="1" outlineLevel="1" x14ac:dyDescent="0.2">
      <c r="A214" s="14" t="s">
        <v>455</v>
      </c>
      <c r="B214" s="20" t="s">
        <v>145</v>
      </c>
      <c r="C214" s="15" t="s">
        <v>130</v>
      </c>
      <c r="D214" s="72"/>
      <c r="E214" s="72"/>
      <c r="F214" s="74"/>
      <c r="G214" s="75"/>
      <c r="H214" s="74"/>
      <c r="I214" s="74"/>
      <c r="J214" s="75">
        <f t="shared" si="52"/>
        <v>1681.5</v>
      </c>
      <c r="K214" s="74">
        <f t="shared" si="53"/>
        <v>1552.3</v>
      </c>
      <c r="L214" s="74">
        <v>1442.3</v>
      </c>
      <c r="M214" s="74">
        <v>10</v>
      </c>
      <c r="N214" s="74"/>
      <c r="O214" s="74"/>
      <c r="P214" s="74"/>
      <c r="Q214" s="74"/>
      <c r="R214" s="74">
        <v>100</v>
      </c>
      <c r="S214" s="74"/>
      <c r="T214" s="74">
        <f t="shared" si="48"/>
        <v>129.19999999999999</v>
      </c>
      <c r="U214" s="74"/>
      <c r="V214" s="74"/>
      <c r="W214" s="74">
        <v>129.19999999999999</v>
      </c>
      <c r="X214" s="74"/>
      <c r="Y214" s="74"/>
      <c r="Z214" s="75">
        <f t="shared" si="50"/>
        <v>1229.2</v>
      </c>
      <c r="AA214" s="74">
        <v>1100</v>
      </c>
      <c r="AB214" s="74">
        <v>129.19999999999999</v>
      </c>
    </row>
    <row r="215" spans="1:28" hidden="1" outlineLevel="1" x14ac:dyDescent="0.2">
      <c r="A215" s="14" t="s">
        <v>456</v>
      </c>
      <c r="B215" s="20" t="s">
        <v>145</v>
      </c>
      <c r="C215" s="15" t="s">
        <v>130</v>
      </c>
      <c r="D215" s="72"/>
      <c r="E215" s="72"/>
      <c r="F215" s="74"/>
      <c r="G215" s="75"/>
      <c r="H215" s="74"/>
      <c r="I215" s="74"/>
      <c r="J215" s="75">
        <f t="shared" si="52"/>
        <v>1599</v>
      </c>
      <c r="K215" s="74">
        <f>L215+M215+N215+O215+R215</f>
        <v>1471.3</v>
      </c>
      <c r="L215" s="74">
        <v>1058.5</v>
      </c>
      <c r="M215" s="74">
        <v>7.8</v>
      </c>
      <c r="N215" s="74"/>
      <c r="O215" s="74"/>
      <c r="P215" s="74"/>
      <c r="Q215" s="74"/>
      <c r="R215" s="74">
        <v>405</v>
      </c>
      <c r="S215" s="74"/>
      <c r="T215" s="74">
        <f t="shared" si="48"/>
        <v>127.7</v>
      </c>
      <c r="U215" s="74"/>
      <c r="V215" s="74"/>
      <c r="W215" s="74">
        <v>127.7</v>
      </c>
      <c r="X215" s="74"/>
      <c r="Y215" s="74"/>
      <c r="Z215" s="75">
        <f t="shared" si="50"/>
        <v>1027.7</v>
      </c>
      <c r="AA215" s="74">
        <v>900</v>
      </c>
      <c r="AB215" s="74">
        <v>127.7</v>
      </c>
    </row>
    <row r="216" spans="1:28" ht="25.5" hidden="1" outlineLevel="1" x14ac:dyDescent="0.2">
      <c r="A216" s="14" t="s">
        <v>97</v>
      </c>
      <c r="B216" s="20" t="s">
        <v>145</v>
      </c>
      <c r="C216" s="15" t="s">
        <v>130</v>
      </c>
      <c r="D216" s="72"/>
      <c r="E216" s="72"/>
      <c r="F216" s="74"/>
      <c r="G216" s="75"/>
      <c r="H216" s="74"/>
      <c r="I216" s="74"/>
      <c r="J216" s="75">
        <f t="shared" si="52"/>
        <v>126.4</v>
      </c>
      <c r="K216" s="74"/>
      <c r="L216" s="74"/>
      <c r="M216" s="74"/>
      <c r="N216" s="74"/>
      <c r="O216" s="74"/>
      <c r="P216" s="74"/>
      <c r="Q216" s="74"/>
      <c r="R216" s="74"/>
      <c r="S216" s="74"/>
      <c r="T216" s="74">
        <f t="shared" si="48"/>
        <v>126.4</v>
      </c>
      <c r="U216" s="74"/>
      <c r="V216" s="74">
        <v>126.4</v>
      </c>
      <c r="W216" s="74"/>
      <c r="X216" s="74"/>
      <c r="Y216" s="74"/>
      <c r="Z216" s="75">
        <f t="shared" si="50"/>
        <v>126.4</v>
      </c>
      <c r="AA216" s="74"/>
      <c r="AB216" s="74">
        <v>126.4</v>
      </c>
    </row>
    <row r="217" spans="1:28" ht="38.25" hidden="1" outlineLevel="1" x14ac:dyDescent="0.2">
      <c r="A217" s="40" t="s">
        <v>38</v>
      </c>
      <c r="B217" s="20"/>
      <c r="C217" s="15"/>
      <c r="D217" s="72"/>
      <c r="E217" s="72"/>
      <c r="F217" s="74"/>
      <c r="G217" s="75"/>
      <c r="H217" s="74"/>
      <c r="I217" s="74"/>
      <c r="J217" s="75"/>
      <c r="K217" s="74">
        <v>3028.4</v>
      </c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5"/>
      <c r="AA217" s="74">
        <v>3028.4</v>
      </c>
      <c r="AB217" s="74"/>
    </row>
    <row r="218" spans="1:28" ht="18" hidden="1" customHeight="1" x14ac:dyDescent="0.2">
      <c r="A218" s="12" t="s">
        <v>227</v>
      </c>
      <c r="B218" s="21" t="s">
        <v>145</v>
      </c>
      <c r="C218" s="13" t="s">
        <v>132</v>
      </c>
      <c r="D218" s="86">
        <f>SUM(D219+D229+D235+D243+D253+D264+D265+D261+D262+D267+D276+D280+D284)</f>
        <v>898870.3</v>
      </c>
      <c r="E218" s="86">
        <f>SUM(E219+E229+E235+E239+E243+E253+E262+E264+E265+E266)</f>
        <v>820646.2</v>
      </c>
      <c r="F218" s="86">
        <f>SUM(F219+F229+F235+F243+F253+F264+F265+F261+F262+F267+F276+F280+F284)</f>
        <v>0</v>
      </c>
      <c r="G218" s="87">
        <f>SUM(G219+G229+G235+G243+G253+G264+G265+G261+G262+G267+G276+G280+G284)</f>
        <v>917935.7</v>
      </c>
      <c r="H218" s="86">
        <f>SUM(H219+H229+H235+H243+H253+H264+H265+H261+H262+H267+H276+H280+H284)</f>
        <v>216136.59999999998</v>
      </c>
      <c r="I218" s="86">
        <f>SUM(I219+I229+I235+I243+I253+I264+I265+I261+I262+I267+I276+I280+I284)</f>
        <v>701799.1</v>
      </c>
      <c r="J218" s="87">
        <f>SUM(J219+J229+J235+J239+J243+J253+J264+J265+J261+J262+J267+J276+J280+J284)</f>
        <v>905042.50000000012</v>
      </c>
      <c r="K218" s="86">
        <f>SUM(K219+K229+K235+K239+K243+K253+K264+K265+K261+K262+K267+K276+K280+K284+K285)</f>
        <v>287004.69999999995</v>
      </c>
      <c r="L218" s="86">
        <f t="shared" ref="L218:T218" si="54">SUM(L219+L229+L235+L239+L243+L253+L264+L265+L261+L262+L267+L276+L280+L284+L285)</f>
        <v>21895.7</v>
      </c>
      <c r="M218" s="86">
        <f t="shared" si="54"/>
        <v>991.2</v>
      </c>
      <c r="N218" s="86">
        <f t="shared" si="54"/>
        <v>1500.3</v>
      </c>
      <c r="O218" s="86">
        <f t="shared" si="54"/>
        <v>2326.3000000000002</v>
      </c>
      <c r="P218" s="86">
        <f t="shared" si="54"/>
        <v>0</v>
      </c>
      <c r="Q218" s="86">
        <f t="shared" si="54"/>
        <v>0</v>
      </c>
      <c r="R218" s="86">
        <f t="shared" si="54"/>
        <v>40855.5</v>
      </c>
      <c r="S218" s="86">
        <f t="shared" si="54"/>
        <v>0</v>
      </c>
      <c r="T218" s="86">
        <f t="shared" si="54"/>
        <v>620295.80000000005</v>
      </c>
      <c r="U218" s="86">
        <f>SUM(U219+U229)</f>
        <v>617231.89999999991</v>
      </c>
      <c r="V218" s="86">
        <f>SUM(V219+V229+V235+V243+V253+V264+V265+V261+V262+V267+V276+V280+V284)</f>
        <v>0</v>
      </c>
      <c r="W218" s="86">
        <f>SUM(W219+W229+W235+W243+W253+W264+W265+W261+W262+W267+W276+W280+W284)</f>
        <v>118.9</v>
      </c>
      <c r="X218" s="86">
        <f>SUM(X219+X229+X235+X243+X253+X264+X265+X261+X262+X267+X276+X280+X284)</f>
        <v>1066</v>
      </c>
      <c r="Y218" s="86">
        <f>SUM(Y219+Y229+Y235+Y243+Y253+Y264+Y265+Y261+Y262+Y267+Y276+Y280+Y284)</f>
        <v>1879</v>
      </c>
      <c r="Z218" s="75">
        <f t="shared" si="50"/>
        <v>834518.3</v>
      </c>
      <c r="AA218" s="86">
        <f>SUM(AA219+AA229+AA235+AA239+AA243+AA253+AA264+AA265+AA261+AA262+AA267+AA276+AA280+AA284+AA285)</f>
        <v>214222.5</v>
      </c>
      <c r="AB218" s="86">
        <f>SUM(AB219+AB229+AB235+AB239+AB243+AB253+AB264+AB265+AB261+AB262+AB267+AB276+AB280+AB284+AB285)</f>
        <v>620295.80000000005</v>
      </c>
    </row>
    <row r="219" spans="1:28" s="18" customFormat="1" ht="29.25" hidden="1" customHeight="1" x14ac:dyDescent="0.2">
      <c r="A219" s="22" t="s">
        <v>363</v>
      </c>
      <c r="B219" s="46"/>
      <c r="C219" s="47"/>
      <c r="D219" s="97">
        <f t="shared" ref="D219:T219" si="55">SUM(D220+D221+D222+D223+D224+D225+D226+D227+D228)</f>
        <v>578044.6</v>
      </c>
      <c r="E219" s="97">
        <f t="shared" si="55"/>
        <v>596353.4</v>
      </c>
      <c r="F219" s="97">
        <f t="shared" si="55"/>
        <v>0</v>
      </c>
      <c r="G219" s="98">
        <f t="shared" si="55"/>
        <v>72433.799999999988</v>
      </c>
      <c r="H219" s="97">
        <f t="shared" si="55"/>
        <v>72433.799999999988</v>
      </c>
      <c r="I219" s="97">
        <f t="shared" si="55"/>
        <v>0</v>
      </c>
      <c r="J219" s="98">
        <f t="shared" si="55"/>
        <v>658381.70000000007</v>
      </c>
      <c r="K219" s="97">
        <f t="shared" si="55"/>
        <v>73453.7</v>
      </c>
      <c r="L219" s="97">
        <f t="shared" si="55"/>
        <v>0</v>
      </c>
      <c r="M219" s="97">
        <f t="shared" si="55"/>
        <v>0</v>
      </c>
      <c r="N219" s="97">
        <f t="shared" si="55"/>
        <v>0</v>
      </c>
      <c r="O219" s="97">
        <f t="shared" si="55"/>
        <v>0</v>
      </c>
      <c r="P219" s="97">
        <f t="shared" si="55"/>
        <v>0</v>
      </c>
      <c r="Q219" s="97">
        <f t="shared" si="55"/>
        <v>0</v>
      </c>
      <c r="R219" s="97">
        <f t="shared" si="55"/>
        <v>0</v>
      </c>
      <c r="S219" s="97">
        <f t="shared" si="55"/>
        <v>0</v>
      </c>
      <c r="T219" s="97">
        <f t="shared" si="55"/>
        <v>584928</v>
      </c>
      <c r="U219" s="97">
        <f>SUM(U220+U221+U222+U223+U224+U225+U226+U227+U228)</f>
        <v>582222.79999999993</v>
      </c>
      <c r="V219" s="97">
        <f>SUM(V220+V221+V222+V223+V224+V225+V226+V227+V228)</f>
        <v>0</v>
      </c>
      <c r="W219" s="97">
        <f>SUM(W220+W221+W222+W223+W224+W225+W226+W227+W228)</f>
        <v>0</v>
      </c>
      <c r="X219" s="97">
        <f>SUM(X220+X221+X222+X223+X224+X225+X226+X227+X228)</f>
        <v>826.2</v>
      </c>
      <c r="Y219" s="97">
        <f>SUM(Y220+Y221+Y222+Y223+Y224+Y225+Y226+Y227+Y228)</f>
        <v>1879</v>
      </c>
      <c r="Z219" s="75">
        <f t="shared" si="50"/>
        <v>645709.30000000005</v>
      </c>
      <c r="AA219" s="97">
        <f>SUM(AA220+AA221+AA222+AA223+AA224+AA225+AA226+AA227+AA228)</f>
        <v>60781.3</v>
      </c>
      <c r="AB219" s="97">
        <f>SUM(AB220+AB221+AB222+AB223+AB224+AB225+AB226+AB227+AB228)</f>
        <v>584928</v>
      </c>
    </row>
    <row r="220" spans="1:28" hidden="1" x14ac:dyDescent="0.2">
      <c r="A220" s="14" t="s">
        <v>431</v>
      </c>
      <c r="B220" s="20" t="s">
        <v>145</v>
      </c>
      <c r="C220" s="20" t="s">
        <v>132</v>
      </c>
      <c r="D220" s="76">
        <v>92665.600000000006</v>
      </c>
      <c r="E220" s="76">
        <v>90798</v>
      </c>
      <c r="F220" s="74"/>
      <c r="G220" s="75">
        <f t="shared" ref="G220:G307" si="56">SUM(I220+H220)</f>
        <v>11379.7</v>
      </c>
      <c r="H220" s="74">
        <v>11379.7</v>
      </c>
      <c r="I220" s="74"/>
      <c r="J220" s="75">
        <f t="shared" ref="J220:J228" si="57">SUM(K220+T220)</f>
        <v>97019.6</v>
      </c>
      <c r="K220" s="74">
        <v>9416</v>
      </c>
      <c r="L220" s="74"/>
      <c r="M220" s="74"/>
      <c r="N220" s="74"/>
      <c r="O220" s="74"/>
      <c r="P220" s="74"/>
      <c r="Q220" s="74"/>
      <c r="R220" s="74"/>
      <c r="S220" s="74"/>
      <c r="T220" s="74">
        <f t="shared" si="48"/>
        <v>87603.6</v>
      </c>
      <c r="U220" s="74">
        <v>87117.8</v>
      </c>
      <c r="V220" s="74"/>
      <c r="W220" s="74"/>
      <c r="X220" s="74">
        <v>240</v>
      </c>
      <c r="Y220" s="74">
        <v>245.8</v>
      </c>
      <c r="Z220" s="75">
        <f t="shared" si="50"/>
        <v>97019.6</v>
      </c>
      <c r="AA220" s="74">
        <v>9416</v>
      </c>
      <c r="AB220" s="74">
        <v>87603.6</v>
      </c>
    </row>
    <row r="221" spans="1:28" hidden="1" x14ac:dyDescent="0.2">
      <c r="A221" s="14" t="s">
        <v>432</v>
      </c>
      <c r="B221" s="20" t="s">
        <v>145</v>
      </c>
      <c r="C221" s="20" t="s">
        <v>132</v>
      </c>
      <c r="D221" s="76">
        <v>59612.800000000003</v>
      </c>
      <c r="E221" s="76">
        <v>59002.1</v>
      </c>
      <c r="F221" s="74"/>
      <c r="G221" s="75">
        <f t="shared" si="56"/>
        <v>5280.4</v>
      </c>
      <c r="H221" s="74">
        <v>5280.4</v>
      </c>
      <c r="I221" s="74"/>
      <c r="J221" s="75">
        <f t="shared" si="57"/>
        <v>69238.3</v>
      </c>
      <c r="K221" s="74">
        <v>4516.8</v>
      </c>
      <c r="L221" s="74"/>
      <c r="M221" s="74"/>
      <c r="N221" s="74"/>
      <c r="O221" s="74"/>
      <c r="P221" s="74"/>
      <c r="Q221" s="74"/>
      <c r="R221" s="74"/>
      <c r="S221" s="74"/>
      <c r="T221" s="74">
        <f t="shared" si="48"/>
        <v>64721.5</v>
      </c>
      <c r="U221" s="74">
        <v>64419</v>
      </c>
      <c r="V221" s="74"/>
      <c r="W221" s="74"/>
      <c r="X221" s="74">
        <v>83.7</v>
      </c>
      <c r="Y221" s="74">
        <v>218.8</v>
      </c>
      <c r="Z221" s="75">
        <f t="shared" si="50"/>
        <v>69238.3</v>
      </c>
      <c r="AA221" s="74">
        <v>4516.8</v>
      </c>
      <c r="AB221" s="74">
        <v>64721.5</v>
      </c>
    </row>
    <row r="222" spans="1:28" hidden="1" x14ac:dyDescent="0.2">
      <c r="A222" s="14" t="s">
        <v>433</v>
      </c>
      <c r="B222" s="20" t="s">
        <v>145</v>
      </c>
      <c r="C222" s="20" t="s">
        <v>132</v>
      </c>
      <c r="D222" s="76">
        <v>75666</v>
      </c>
      <c r="E222" s="76">
        <v>79910.600000000006</v>
      </c>
      <c r="F222" s="74"/>
      <c r="G222" s="75">
        <f t="shared" si="56"/>
        <v>7103.7</v>
      </c>
      <c r="H222" s="74">
        <v>7103.7</v>
      </c>
      <c r="I222" s="74"/>
      <c r="J222" s="75">
        <f t="shared" si="57"/>
        <v>83234.000000000015</v>
      </c>
      <c r="K222" s="74">
        <v>4832.3</v>
      </c>
      <c r="L222" s="74"/>
      <c r="M222" s="74"/>
      <c r="N222" s="74"/>
      <c r="O222" s="74"/>
      <c r="P222" s="74"/>
      <c r="Q222" s="74"/>
      <c r="R222" s="74"/>
      <c r="S222" s="74"/>
      <c r="T222" s="74">
        <f t="shared" si="48"/>
        <v>78401.700000000012</v>
      </c>
      <c r="U222" s="74">
        <v>78118.100000000006</v>
      </c>
      <c r="V222" s="74"/>
      <c r="W222" s="74"/>
      <c r="X222" s="74">
        <v>83.8</v>
      </c>
      <c r="Y222" s="74">
        <v>199.8</v>
      </c>
      <c r="Z222" s="75">
        <f t="shared" si="50"/>
        <v>83234</v>
      </c>
      <c r="AA222" s="74">
        <v>4832.3</v>
      </c>
      <c r="AB222" s="74">
        <v>78401.7</v>
      </c>
    </row>
    <row r="223" spans="1:28" hidden="1" x14ac:dyDescent="0.2">
      <c r="A223" s="14" t="s">
        <v>434</v>
      </c>
      <c r="B223" s="20" t="s">
        <v>145</v>
      </c>
      <c r="C223" s="20" t="s">
        <v>132</v>
      </c>
      <c r="D223" s="76">
        <v>162678.6</v>
      </c>
      <c r="E223" s="76">
        <v>146015</v>
      </c>
      <c r="F223" s="74"/>
      <c r="G223" s="75">
        <f t="shared" si="56"/>
        <v>17454.8</v>
      </c>
      <c r="H223" s="74">
        <v>17454.8</v>
      </c>
      <c r="I223" s="74"/>
      <c r="J223" s="75">
        <f t="shared" si="57"/>
        <v>161614.29999999999</v>
      </c>
      <c r="K223" s="74">
        <v>29486.5</v>
      </c>
      <c r="L223" s="74"/>
      <c r="M223" s="74"/>
      <c r="N223" s="74"/>
      <c r="O223" s="74"/>
      <c r="P223" s="74"/>
      <c r="Q223" s="74"/>
      <c r="R223" s="74"/>
      <c r="S223" s="74"/>
      <c r="T223" s="74">
        <f t="shared" si="48"/>
        <v>132127.79999999999</v>
      </c>
      <c r="U223" s="74">
        <v>131735.29999999999</v>
      </c>
      <c r="V223" s="74"/>
      <c r="W223" s="74"/>
      <c r="X223" s="74">
        <v>83.7</v>
      </c>
      <c r="Y223" s="74">
        <v>308.8</v>
      </c>
      <c r="Z223" s="75">
        <f t="shared" si="50"/>
        <v>149041.9</v>
      </c>
      <c r="AA223" s="74">
        <v>16914.099999999999</v>
      </c>
      <c r="AB223" s="74">
        <v>132127.79999999999</v>
      </c>
    </row>
    <row r="224" spans="1:28" hidden="1" x14ac:dyDescent="0.2">
      <c r="A224" s="14" t="s">
        <v>435</v>
      </c>
      <c r="B224" s="20" t="s">
        <v>145</v>
      </c>
      <c r="C224" s="20" t="s">
        <v>132</v>
      </c>
      <c r="D224" s="76">
        <v>66550.600000000006</v>
      </c>
      <c r="E224" s="76">
        <v>63766</v>
      </c>
      <c r="F224" s="74"/>
      <c r="G224" s="75">
        <f t="shared" si="56"/>
        <v>6768.6</v>
      </c>
      <c r="H224" s="74">
        <v>6768.6</v>
      </c>
      <c r="I224" s="74"/>
      <c r="J224" s="75">
        <f t="shared" si="57"/>
        <v>74890.100000000006</v>
      </c>
      <c r="K224" s="74">
        <v>5251.9</v>
      </c>
      <c r="L224" s="74"/>
      <c r="M224" s="74"/>
      <c r="N224" s="74"/>
      <c r="O224" s="74"/>
      <c r="P224" s="74"/>
      <c r="Q224" s="74"/>
      <c r="R224" s="74"/>
      <c r="S224" s="74"/>
      <c r="T224" s="74">
        <f t="shared" si="48"/>
        <v>69638.200000000012</v>
      </c>
      <c r="U224" s="74">
        <v>69286.100000000006</v>
      </c>
      <c r="V224" s="74"/>
      <c r="W224" s="74"/>
      <c r="X224" s="74">
        <v>83.8</v>
      </c>
      <c r="Y224" s="74">
        <v>268.3</v>
      </c>
      <c r="Z224" s="75">
        <f t="shared" si="50"/>
        <v>74890.099999999991</v>
      </c>
      <c r="AA224" s="74">
        <v>5251.9</v>
      </c>
      <c r="AB224" s="74">
        <v>69638.2</v>
      </c>
    </row>
    <row r="225" spans="1:28" hidden="1" x14ac:dyDescent="0.2">
      <c r="A225" s="14" t="s">
        <v>436</v>
      </c>
      <c r="B225" s="20" t="s">
        <v>145</v>
      </c>
      <c r="C225" s="20" t="s">
        <v>132</v>
      </c>
      <c r="D225" s="76">
        <v>40864.400000000001</v>
      </c>
      <c r="E225" s="76">
        <v>39766.6</v>
      </c>
      <c r="F225" s="74"/>
      <c r="G225" s="75">
        <f t="shared" si="56"/>
        <v>7359.7</v>
      </c>
      <c r="H225" s="74">
        <v>7359.7</v>
      </c>
      <c r="I225" s="74"/>
      <c r="J225" s="75">
        <f t="shared" si="57"/>
        <v>37963.4</v>
      </c>
      <c r="K225" s="74">
        <v>6727.3</v>
      </c>
      <c r="L225" s="74"/>
      <c r="M225" s="74"/>
      <c r="N225" s="74"/>
      <c r="O225" s="74"/>
      <c r="P225" s="74"/>
      <c r="Q225" s="74"/>
      <c r="R225" s="74"/>
      <c r="S225" s="74"/>
      <c r="T225" s="74">
        <f t="shared" si="48"/>
        <v>31236.100000000002</v>
      </c>
      <c r="U225" s="74">
        <v>30948.400000000001</v>
      </c>
      <c r="V225" s="74"/>
      <c r="W225" s="74"/>
      <c r="X225" s="74">
        <v>83.7</v>
      </c>
      <c r="Y225" s="74">
        <v>204</v>
      </c>
      <c r="Z225" s="75">
        <f t="shared" si="50"/>
        <v>37963.4</v>
      </c>
      <c r="AA225" s="74">
        <v>6727.3</v>
      </c>
      <c r="AB225" s="74">
        <v>31236.1</v>
      </c>
    </row>
    <row r="226" spans="1:28" hidden="1" x14ac:dyDescent="0.2">
      <c r="A226" s="14" t="s">
        <v>437</v>
      </c>
      <c r="B226" s="20" t="s">
        <v>145</v>
      </c>
      <c r="C226" s="20" t="s">
        <v>132</v>
      </c>
      <c r="D226" s="76">
        <v>40810.800000000003</v>
      </c>
      <c r="E226" s="76">
        <v>40361.5</v>
      </c>
      <c r="F226" s="74"/>
      <c r="G226" s="75">
        <f t="shared" si="56"/>
        <v>4620.7</v>
      </c>
      <c r="H226" s="74">
        <v>4620.7</v>
      </c>
      <c r="I226" s="74"/>
      <c r="J226" s="75">
        <f t="shared" si="57"/>
        <v>46096.399999999994</v>
      </c>
      <c r="K226" s="74">
        <v>3502.2</v>
      </c>
      <c r="L226" s="74"/>
      <c r="M226" s="74"/>
      <c r="N226" s="74"/>
      <c r="O226" s="74"/>
      <c r="P226" s="74"/>
      <c r="Q226" s="74"/>
      <c r="R226" s="74"/>
      <c r="S226" s="74"/>
      <c r="T226" s="74">
        <f t="shared" si="48"/>
        <v>42594.2</v>
      </c>
      <c r="U226" s="74">
        <v>42297.2</v>
      </c>
      <c r="V226" s="74"/>
      <c r="W226" s="74"/>
      <c r="X226" s="74">
        <v>83.7</v>
      </c>
      <c r="Y226" s="74">
        <v>213.3</v>
      </c>
      <c r="Z226" s="75">
        <f t="shared" si="50"/>
        <v>46096.399999999994</v>
      </c>
      <c r="AA226" s="74">
        <v>3502.2</v>
      </c>
      <c r="AB226" s="74">
        <v>42594.2</v>
      </c>
    </row>
    <row r="227" spans="1:28" ht="15" hidden="1" customHeight="1" x14ac:dyDescent="0.2">
      <c r="A227" s="14" t="s">
        <v>365</v>
      </c>
      <c r="B227" s="20" t="s">
        <v>145</v>
      </c>
      <c r="C227" s="20" t="s">
        <v>132</v>
      </c>
      <c r="D227" s="76">
        <v>24356.1</v>
      </c>
      <c r="E227" s="76">
        <v>76733.600000000006</v>
      </c>
      <c r="F227" s="74"/>
      <c r="G227" s="75">
        <f t="shared" si="56"/>
        <v>12466.2</v>
      </c>
      <c r="H227" s="74">
        <v>12466.2</v>
      </c>
      <c r="I227" s="74"/>
      <c r="J227" s="75">
        <f t="shared" si="57"/>
        <v>88325.599999999991</v>
      </c>
      <c r="K227" s="117">
        <v>9720.7000000000007</v>
      </c>
      <c r="L227" s="74"/>
      <c r="M227" s="74"/>
      <c r="N227" s="74"/>
      <c r="O227" s="74"/>
      <c r="P227" s="74"/>
      <c r="Q227" s="74"/>
      <c r="R227" s="74"/>
      <c r="S227" s="74"/>
      <c r="T227" s="74">
        <f t="shared" si="48"/>
        <v>78604.899999999994</v>
      </c>
      <c r="U227" s="74">
        <v>78300.899999999994</v>
      </c>
      <c r="V227" s="74"/>
      <c r="W227" s="74"/>
      <c r="X227" s="74">
        <v>83.8</v>
      </c>
      <c r="Y227" s="74">
        <v>220.2</v>
      </c>
      <c r="Z227" s="75">
        <f t="shared" si="50"/>
        <v>88225.599999999991</v>
      </c>
      <c r="AA227" s="117">
        <v>9620.7000000000007</v>
      </c>
      <c r="AB227" s="74">
        <v>78604.899999999994</v>
      </c>
    </row>
    <row r="228" spans="1:28" ht="15" hidden="1" customHeight="1" x14ac:dyDescent="0.2">
      <c r="A228" s="14" t="s">
        <v>439</v>
      </c>
      <c r="B228" s="20" t="s">
        <v>145</v>
      </c>
      <c r="C228" s="20" t="s">
        <v>132</v>
      </c>
      <c r="D228" s="76">
        <v>14839.7</v>
      </c>
      <c r="E228" s="76"/>
      <c r="F228" s="74"/>
      <c r="G228" s="75">
        <f t="shared" si="56"/>
        <v>0</v>
      </c>
      <c r="H228" s="74"/>
      <c r="I228" s="74"/>
      <c r="J228" s="75">
        <f t="shared" si="57"/>
        <v>0</v>
      </c>
      <c r="K228" s="74"/>
      <c r="L228" s="74"/>
      <c r="M228" s="74"/>
      <c r="N228" s="74"/>
      <c r="O228" s="74"/>
      <c r="P228" s="74"/>
      <c r="Q228" s="74"/>
      <c r="R228" s="74"/>
      <c r="S228" s="74"/>
      <c r="T228" s="74">
        <f t="shared" si="48"/>
        <v>0</v>
      </c>
      <c r="U228" s="74"/>
      <c r="V228" s="74"/>
      <c r="W228" s="74"/>
      <c r="X228" s="74"/>
      <c r="Y228" s="74"/>
      <c r="Z228" s="75">
        <f t="shared" si="50"/>
        <v>0</v>
      </c>
      <c r="AA228" s="74"/>
      <c r="AB228" s="74"/>
    </row>
    <row r="229" spans="1:28" s="18" customFormat="1" ht="25.5" hidden="1" customHeight="1" x14ac:dyDescent="0.2">
      <c r="A229" s="41" t="s">
        <v>18</v>
      </c>
      <c r="B229" s="28" t="s">
        <v>145</v>
      </c>
      <c r="C229" s="28" t="s">
        <v>132</v>
      </c>
      <c r="D229" s="97">
        <f>SUM(D230+D231+D233+D234)</f>
        <v>4829.1000000000004</v>
      </c>
      <c r="E229" s="97">
        <f>SUM(E230:E231)</f>
        <v>63961.8</v>
      </c>
      <c r="F229" s="97">
        <f>SUM(F230+F231+F233+F234)</f>
        <v>0</v>
      </c>
      <c r="G229" s="75">
        <f t="shared" si="56"/>
        <v>582834.1</v>
      </c>
      <c r="H229" s="97">
        <f>SUM(H230+H231+H233+H234)</f>
        <v>0</v>
      </c>
      <c r="I229" s="97">
        <f>SUM(I230+I231+I233+I234+I232)</f>
        <v>582834.1</v>
      </c>
      <c r="J229" s="98">
        <f>SUM(J230+J231+J233+J234)</f>
        <v>35248.9</v>
      </c>
      <c r="K229" s="97">
        <f>SUM(K230+K231+K233+K234)</f>
        <v>0</v>
      </c>
      <c r="L229" s="97"/>
      <c r="M229" s="97"/>
      <c r="N229" s="97"/>
      <c r="O229" s="97"/>
      <c r="P229" s="97"/>
      <c r="Q229" s="97"/>
      <c r="R229" s="97"/>
      <c r="S229" s="97"/>
      <c r="T229" s="74">
        <f>SUM(T230+T231+T232+T233+T234)</f>
        <v>35248.9</v>
      </c>
      <c r="U229" s="97">
        <f>SUM(U230:U234)</f>
        <v>35009.1</v>
      </c>
      <c r="V229" s="97">
        <f>SUM(V230:V234)</f>
        <v>0</v>
      </c>
      <c r="W229" s="97">
        <f>SUM(W230:W234)</f>
        <v>0</v>
      </c>
      <c r="X229" s="97">
        <f>SUM(X230:X234)</f>
        <v>239.8</v>
      </c>
      <c r="Y229" s="97"/>
      <c r="Z229" s="75">
        <f t="shared" si="50"/>
        <v>35248.9</v>
      </c>
      <c r="AA229" s="119"/>
      <c r="AB229" s="74">
        <f>SUM(AB230+AB231+AB232+AB233+AB234)</f>
        <v>35248.9</v>
      </c>
    </row>
    <row r="230" spans="1:28" ht="28.5" hidden="1" customHeight="1" x14ac:dyDescent="0.2">
      <c r="A230" s="14" t="s">
        <v>228</v>
      </c>
      <c r="B230" s="20" t="s">
        <v>145</v>
      </c>
      <c r="C230" s="20" t="s">
        <v>132</v>
      </c>
      <c r="D230" s="76">
        <v>4829.1000000000004</v>
      </c>
      <c r="E230" s="76">
        <v>63217.8</v>
      </c>
      <c r="F230" s="74"/>
      <c r="G230" s="75">
        <f t="shared" si="56"/>
        <v>541346</v>
      </c>
      <c r="H230" s="74"/>
      <c r="I230" s="74">
        <v>541346</v>
      </c>
      <c r="J230" s="75">
        <f>SUM(K230+T230)</f>
        <v>33912.199999999997</v>
      </c>
      <c r="K230" s="74"/>
      <c r="L230" s="74"/>
      <c r="M230" s="74"/>
      <c r="N230" s="74"/>
      <c r="O230" s="74"/>
      <c r="P230" s="74"/>
      <c r="Q230" s="74"/>
      <c r="R230" s="74"/>
      <c r="S230" s="74"/>
      <c r="T230" s="74">
        <f t="shared" si="48"/>
        <v>33912.199999999997</v>
      </c>
      <c r="U230" s="74">
        <v>33912.199999999997</v>
      </c>
      <c r="V230" s="74"/>
      <c r="W230" s="74"/>
      <c r="X230" s="74"/>
      <c r="Y230" s="74"/>
      <c r="Z230" s="75">
        <f t="shared" si="50"/>
        <v>33912.199999999997</v>
      </c>
      <c r="AA230" s="74"/>
      <c r="AB230" s="74">
        <v>33912.199999999997</v>
      </c>
    </row>
    <row r="231" spans="1:28" ht="25.5" hidden="1" x14ac:dyDescent="0.2">
      <c r="A231" s="14" t="s">
        <v>229</v>
      </c>
      <c r="B231" s="20" t="s">
        <v>145</v>
      </c>
      <c r="C231" s="20" t="s">
        <v>132</v>
      </c>
      <c r="D231" s="76"/>
      <c r="E231" s="76">
        <v>744</v>
      </c>
      <c r="F231" s="74"/>
      <c r="G231" s="75">
        <f t="shared" si="56"/>
        <v>38146</v>
      </c>
      <c r="H231" s="74"/>
      <c r="I231" s="74">
        <v>38146</v>
      </c>
      <c r="J231" s="75">
        <f>SUM(K231+T231)</f>
        <v>1096.9000000000001</v>
      </c>
      <c r="K231" s="74"/>
      <c r="L231" s="74"/>
      <c r="M231" s="74"/>
      <c r="N231" s="74"/>
      <c r="O231" s="74"/>
      <c r="P231" s="74"/>
      <c r="Q231" s="74"/>
      <c r="R231" s="74"/>
      <c r="S231" s="74"/>
      <c r="T231" s="74">
        <f t="shared" si="48"/>
        <v>1096.9000000000001</v>
      </c>
      <c r="U231" s="74">
        <v>1096.9000000000001</v>
      </c>
      <c r="V231" s="74"/>
      <c r="W231" s="74"/>
      <c r="X231" s="74"/>
      <c r="Y231" s="74"/>
      <c r="Z231" s="75">
        <f t="shared" si="50"/>
        <v>1096.9000000000001</v>
      </c>
      <c r="AA231" s="74"/>
      <c r="AB231" s="74">
        <v>1096.9000000000001</v>
      </c>
    </row>
    <row r="232" spans="1:28" hidden="1" x14ac:dyDescent="0.2">
      <c r="A232" s="40" t="s">
        <v>67</v>
      </c>
      <c r="B232" s="20" t="s">
        <v>145</v>
      </c>
      <c r="C232" s="20" t="s">
        <v>132</v>
      </c>
      <c r="D232" s="76"/>
      <c r="E232" s="76"/>
      <c r="F232" s="74"/>
      <c r="G232" s="75">
        <f t="shared" si="56"/>
        <v>124.1</v>
      </c>
      <c r="H232" s="74"/>
      <c r="I232" s="74">
        <v>124.1</v>
      </c>
      <c r="J232" s="75"/>
      <c r="K232" s="74"/>
      <c r="L232" s="74"/>
      <c r="M232" s="74"/>
      <c r="N232" s="74"/>
      <c r="O232" s="74"/>
      <c r="P232" s="74"/>
      <c r="Q232" s="74"/>
      <c r="R232" s="74"/>
      <c r="S232" s="74"/>
      <c r="T232" s="74">
        <f t="shared" si="48"/>
        <v>0</v>
      </c>
      <c r="U232" s="74"/>
      <c r="V232" s="74"/>
      <c r="W232" s="74"/>
      <c r="X232" s="74"/>
      <c r="Y232" s="74"/>
      <c r="Z232" s="75">
        <f t="shared" si="50"/>
        <v>0</v>
      </c>
      <c r="AA232" s="74"/>
      <c r="AB232" s="74"/>
    </row>
    <row r="233" spans="1:28" ht="25.5" hidden="1" x14ac:dyDescent="0.2">
      <c r="A233" s="14" t="s">
        <v>230</v>
      </c>
      <c r="B233" s="20" t="s">
        <v>145</v>
      </c>
      <c r="C233" s="20" t="s">
        <v>132</v>
      </c>
      <c r="D233" s="76"/>
      <c r="E233" s="76"/>
      <c r="F233" s="74"/>
      <c r="G233" s="75">
        <f t="shared" si="56"/>
        <v>1083</v>
      </c>
      <c r="H233" s="74"/>
      <c r="I233" s="74">
        <v>1083</v>
      </c>
      <c r="J233" s="75">
        <f>SUM(K233+T233)</f>
        <v>239.8</v>
      </c>
      <c r="K233" s="74"/>
      <c r="L233" s="74"/>
      <c r="M233" s="74"/>
      <c r="N233" s="74"/>
      <c r="O233" s="74"/>
      <c r="P233" s="74"/>
      <c r="Q233" s="74"/>
      <c r="R233" s="74"/>
      <c r="S233" s="74"/>
      <c r="T233" s="74">
        <f t="shared" si="48"/>
        <v>239.8</v>
      </c>
      <c r="U233" s="74"/>
      <c r="V233" s="74"/>
      <c r="W233" s="74"/>
      <c r="X233" s="74">
        <v>239.8</v>
      </c>
      <c r="Y233" s="74"/>
      <c r="Z233" s="75">
        <f t="shared" si="50"/>
        <v>239.8</v>
      </c>
      <c r="AA233" s="74"/>
      <c r="AB233" s="74">
        <v>239.8</v>
      </c>
    </row>
    <row r="234" spans="1:28" ht="26.25" hidden="1" x14ac:dyDescent="0.25">
      <c r="A234" s="14" t="s">
        <v>231</v>
      </c>
      <c r="B234" s="20" t="s">
        <v>145</v>
      </c>
      <c r="C234" s="20" t="s">
        <v>132</v>
      </c>
      <c r="D234" s="76"/>
      <c r="E234" s="76"/>
      <c r="F234" s="74"/>
      <c r="G234" s="75">
        <f t="shared" si="56"/>
        <v>2135</v>
      </c>
      <c r="H234" s="74"/>
      <c r="I234" s="74">
        <v>2135</v>
      </c>
      <c r="J234" s="75">
        <f>SUM(K234+T234)</f>
        <v>0</v>
      </c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145"/>
      <c r="V234"/>
      <c r="W234" s="74"/>
      <c r="X234" s="74"/>
      <c r="Y234" s="74"/>
      <c r="Z234" s="75">
        <f t="shared" si="50"/>
        <v>0</v>
      </c>
      <c r="AA234" s="74"/>
      <c r="AB234" s="74"/>
    </row>
    <row r="235" spans="1:28" s="18" customFormat="1" ht="27" hidden="1" customHeight="1" x14ac:dyDescent="0.25">
      <c r="A235" s="41" t="s">
        <v>110</v>
      </c>
      <c r="B235" s="28"/>
      <c r="C235" s="28"/>
      <c r="D235" s="97">
        <f t="shared" ref="D235:I235" si="58">SUM(D236+D237+D238+D240+D241+D242)</f>
        <v>116052.90000000001</v>
      </c>
      <c r="E235" s="97">
        <f>SUM(E236+E237+E238)</f>
        <v>93905.7</v>
      </c>
      <c r="F235" s="97">
        <f t="shared" si="58"/>
        <v>0</v>
      </c>
      <c r="G235" s="98">
        <f t="shared" si="58"/>
        <v>130358.8</v>
      </c>
      <c r="H235" s="97">
        <f t="shared" si="58"/>
        <v>130358.8</v>
      </c>
      <c r="I235" s="97">
        <f t="shared" si="58"/>
        <v>0</v>
      </c>
      <c r="J235" s="98">
        <f>SUM(J236+J237+J238)</f>
        <v>104082.5</v>
      </c>
      <c r="K235" s="97">
        <f>SUM(K236+K237+K238)</f>
        <v>104082.5</v>
      </c>
      <c r="L235" s="97"/>
      <c r="M235" s="97"/>
      <c r="N235" s="97"/>
      <c r="O235" s="97"/>
      <c r="P235" s="97"/>
      <c r="Q235" s="97"/>
      <c r="R235" s="97"/>
      <c r="S235" s="97"/>
      <c r="T235" s="74">
        <f t="shared" si="48"/>
        <v>0</v>
      </c>
      <c r="U235" s="145"/>
      <c r="V235"/>
      <c r="W235" s="97"/>
      <c r="X235" s="97"/>
      <c r="Y235" s="97"/>
      <c r="Z235" s="75">
        <f t="shared" si="50"/>
        <v>103349.9</v>
      </c>
      <c r="AA235" s="97">
        <f>SUM(AA236+AA237+AA238)</f>
        <v>103349.9</v>
      </c>
      <c r="AB235" s="97">
        <f>SUM(AB236+AB237+AB238)</f>
        <v>0</v>
      </c>
    </row>
    <row r="236" spans="1:28" ht="15.75" hidden="1" customHeight="1" x14ac:dyDescent="0.25">
      <c r="A236" s="14" t="s">
        <v>440</v>
      </c>
      <c r="B236" s="20" t="s">
        <v>145</v>
      </c>
      <c r="C236" s="20" t="s">
        <v>132</v>
      </c>
      <c r="D236" s="76">
        <v>15756.5</v>
      </c>
      <c r="E236" s="76">
        <v>17408.900000000001</v>
      </c>
      <c r="F236" s="74"/>
      <c r="G236" s="75">
        <f t="shared" si="56"/>
        <v>17112.8</v>
      </c>
      <c r="H236" s="74">
        <v>17112.8</v>
      </c>
      <c r="I236" s="74"/>
      <c r="J236" s="75">
        <f t="shared" ref="J236:J242" si="59">SUM(K236+T236)</f>
        <v>18958.599999999999</v>
      </c>
      <c r="K236" s="117">
        <v>18958.599999999999</v>
      </c>
      <c r="L236" s="74"/>
      <c r="M236" s="74"/>
      <c r="N236" s="74"/>
      <c r="O236" s="74"/>
      <c r="P236" s="74"/>
      <c r="Q236" s="74"/>
      <c r="R236" s="74"/>
      <c r="S236" s="74"/>
      <c r="T236" s="74">
        <f t="shared" si="48"/>
        <v>0</v>
      </c>
      <c r="U236" s="144"/>
      <c r="V236"/>
      <c r="W236" s="74"/>
      <c r="X236" s="74"/>
      <c r="Y236" s="74"/>
      <c r="Z236" s="75">
        <f t="shared" si="50"/>
        <v>18858.599999999999</v>
      </c>
      <c r="AA236" s="74">
        <v>18858.599999999999</v>
      </c>
      <c r="AB236" s="74"/>
    </row>
    <row r="237" spans="1:28" ht="14.25" hidden="1" customHeight="1" x14ac:dyDescent="0.25">
      <c r="A237" s="14" t="s">
        <v>441</v>
      </c>
      <c r="B237" s="20" t="s">
        <v>145</v>
      </c>
      <c r="C237" s="20" t="s">
        <v>132</v>
      </c>
      <c r="D237" s="76">
        <v>36087</v>
      </c>
      <c r="E237" s="76">
        <v>42914.1</v>
      </c>
      <c r="F237" s="74"/>
      <c r="G237" s="75">
        <f t="shared" si="56"/>
        <v>40702.699999999997</v>
      </c>
      <c r="H237" s="74">
        <v>40702.699999999997</v>
      </c>
      <c r="I237" s="74"/>
      <c r="J237" s="75">
        <f t="shared" si="59"/>
        <v>48988.9</v>
      </c>
      <c r="K237" s="74">
        <v>48988.9</v>
      </c>
      <c r="L237" s="74"/>
      <c r="M237" s="74"/>
      <c r="N237" s="74"/>
      <c r="O237" s="74"/>
      <c r="P237" s="74"/>
      <c r="Q237" s="74"/>
      <c r="R237" s="74"/>
      <c r="S237" s="74"/>
      <c r="T237" s="74">
        <f t="shared" si="48"/>
        <v>0</v>
      </c>
      <c r="U237" s="144"/>
      <c r="V237"/>
      <c r="W237" s="74"/>
      <c r="X237" s="74"/>
      <c r="Y237" s="74"/>
      <c r="Z237" s="75">
        <f t="shared" si="50"/>
        <v>48888.9</v>
      </c>
      <c r="AA237" s="74">
        <v>48888.9</v>
      </c>
      <c r="AB237" s="74"/>
    </row>
    <row r="238" spans="1:28" ht="15" hidden="1" customHeight="1" x14ac:dyDescent="0.25">
      <c r="A238" s="14" t="s">
        <v>442</v>
      </c>
      <c r="B238" s="20" t="s">
        <v>145</v>
      </c>
      <c r="C238" s="20" t="s">
        <v>132</v>
      </c>
      <c r="D238" s="76">
        <v>30014.3</v>
      </c>
      <c r="E238" s="76">
        <v>33582.699999999997</v>
      </c>
      <c r="F238" s="74"/>
      <c r="G238" s="75">
        <f t="shared" si="56"/>
        <v>32809.300000000003</v>
      </c>
      <c r="H238" s="74">
        <v>32809.300000000003</v>
      </c>
      <c r="I238" s="74"/>
      <c r="J238" s="75">
        <f t="shared" si="59"/>
        <v>36135</v>
      </c>
      <c r="K238" s="117">
        <v>36135</v>
      </c>
      <c r="L238" s="74"/>
      <c r="M238" s="74"/>
      <c r="N238" s="74"/>
      <c r="O238" s="74"/>
      <c r="P238" s="74"/>
      <c r="Q238" s="74"/>
      <c r="R238" s="74"/>
      <c r="S238" s="74"/>
      <c r="T238" s="74">
        <f t="shared" si="48"/>
        <v>0</v>
      </c>
      <c r="U238" s="146"/>
      <c r="V238"/>
      <c r="W238" s="74"/>
      <c r="X238" s="74"/>
      <c r="Y238" s="74"/>
      <c r="Z238" s="75">
        <f t="shared" si="50"/>
        <v>35602.400000000001</v>
      </c>
      <c r="AA238" s="74">
        <v>35602.400000000001</v>
      </c>
      <c r="AB238" s="74"/>
    </row>
    <row r="239" spans="1:28" ht="30" hidden="1" customHeight="1" x14ac:dyDescent="0.25">
      <c r="A239" s="22" t="s">
        <v>92</v>
      </c>
      <c r="B239" s="20"/>
      <c r="C239" s="20"/>
      <c r="D239" s="76"/>
      <c r="E239" s="76">
        <f>SUM(E242+E241+E240)</f>
        <v>42430.3</v>
      </c>
      <c r="F239" s="74"/>
      <c r="G239" s="75"/>
      <c r="H239" s="74"/>
      <c r="I239" s="74"/>
      <c r="J239" s="75">
        <f>J240+J241+J242</f>
        <v>47030.5</v>
      </c>
      <c r="K239" s="74">
        <f>SUM(K240:K242)</f>
        <v>47030.5</v>
      </c>
      <c r="L239" s="74"/>
      <c r="M239" s="74"/>
      <c r="N239" s="74"/>
      <c r="O239" s="74"/>
      <c r="P239" s="74"/>
      <c r="Q239" s="74"/>
      <c r="R239" s="74"/>
      <c r="S239" s="74"/>
      <c r="T239" s="74">
        <f t="shared" si="48"/>
        <v>0</v>
      </c>
      <c r="U239" s="146"/>
      <c r="V239"/>
      <c r="W239" s="74"/>
      <c r="X239" s="74"/>
      <c r="Y239" s="74"/>
      <c r="Z239" s="75">
        <f t="shared" si="50"/>
        <v>30583.3</v>
      </c>
      <c r="AA239" s="74">
        <f>SUM(AA241:AA242)</f>
        <v>30583.3</v>
      </c>
      <c r="AB239" s="74"/>
    </row>
    <row r="240" spans="1:28" ht="15" hidden="1" customHeight="1" x14ac:dyDescent="0.25">
      <c r="A240" s="14" t="s">
        <v>443</v>
      </c>
      <c r="B240" s="20" t="s">
        <v>145</v>
      </c>
      <c r="C240" s="20" t="s">
        <v>132</v>
      </c>
      <c r="D240" s="76">
        <v>11034.3</v>
      </c>
      <c r="E240" s="76">
        <v>14995.7</v>
      </c>
      <c r="F240" s="74"/>
      <c r="G240" s="75">
        <f t="shared" si="56"/>
        <v>14960.7</v>
      </c>
      <c r="H240" s="74">
        <v>14960.7</v>
      </c>
      <c r="I240" s="74"/>
      <c r="J240" s="75">
        <f t="shared" si="59"/>
        <v>15896.1</v>
      </c>
      <c r="K240" s="74">
        <v>15896.1</v>
      </c>
      <c r="L240" s="74"/>
      <c r="M240" s="74"/>
      <c r="N240" s="74"/>
      <c r="O240" s="74"/>
      <c r="P240" s="74"/>
      <c r="Q240" s="74"/>
      <c r="R240" s="74"/>
      <c r="S240" s="74"/>
      <c r="T240" s="74">
        <f t="shared" si="48"/>
        <v>0</v>
      </c>
      <c r="U240" s="146"/>
      <c r="V240"/>
      <c r="W240" s="74"/>
      <c r="X240" s="74"/>
      <c r="Y240" s="74"/>
      <c r="Z240" s="75">
        <f t="shared" si="50"/>
        <v>15896.1</v>
      </c>
      <c r="AA240" s="74">
        <v>15896.1</v>
      </c>
      <c r="AB240" s="74"/>
    </row>
    <row r="241" spans="1:28" ht="15.75" hidden="1" customHeight="1" x14ac:dyDescent="0.25">
      <c r="A241" s="14" t="s">
        <v>444</v>
      </c>
      <c r="B241" s="20" t="s">
        <v>145</v>
      </c>
      <c r="C241" s="20" t="s">
        <v>132</v>
      </c>
      <c r="D241" s="76">
        <v>10041.200000000001</v>
      </c>
      <c r="E241" s="76">
        <v>12210.2</v>
      </c>
      <c r="F241" s="74"/>
      <c r="G241" s="75">
        <f t="shared" si="56"/>
        <v>11946.3</v>
      </c>
      <c r="H241" s="74">
        <v>11946.3</v>
      </c>
      <c r="I241" s="74"/>
      <c r="J241" s="75">
        <f t="shared" si="59"/>
        <v>14469.1</v>
      </c>
      <c r="K241" s="74">
        <v>14469.1</v>
      </c>
      <c r="L241" s="74"/>
      <c r="M241" s="74"/>
      <c r="N241" s="74"/>
      <c r="O241" s="74"/>
      <c r="P241" s="74"/>
      <c r="Q241" s="74"/>
      <c r="R241" s="74"/>
      <c r="S241" s="74"/>
      <c r="T241" s="74">
        <f t="shared" ref="T241:T284" si="60">SUM(U241:Y241)</f>
        <v>0</v>
      </c>
      <c r="U241" s="146"/>
      <c r="V241"/>
      <c r="W241" s="74"/>
      <c r="X241" s="74"/>
      <c r="Y241" s="74"/>
      <c r="Z241" s="75">
        <f t="shared" si="50"/>
        <v>14156</v>
      </c>
      <c r="AA241" s="74">
        <v>14156</v>
      </c>
      <c r="AB241" s="74"/>
    </row>
    <row r="242" spans="1:28" ht="15.75" hidden="1" customHeight="1" x14ac:dyDescent="0.25">
      <c r="A242" s="14" t="s">
        <v>438</v>
      </c>
      <c r="B242" s="20" t="s">
        <v>145</v>
      </c>
      <c r="C242" s="20" t="s">
        <v>132</v>
      </c>
      <c r="D242" s="76">
        <v>13119.6</v>
      </c>
      <c r="E242" s="76">
        <v>15224.4</v>
      </c>
      <c r="F242" s="74"/>
      <c r="G242" s="75">
        <f t="shared" si="56"/>
        <v>12827</v>
      </c>
      <c r="H242" s="74">
        <v>12827</v>
      </c>
      <c r="I242" s="74"/>
      <c r="J242" s="75">
        <f t="shared" si="59"/>
        <v>16665.3</v>
      </c>
      <c r="K242" s="74">
        <v>16665.3</v>
      </c>
      <c r="L242" s="74"/>
      <c r="M242" s="74"/>
      <c r="N242" s="74"/>
      <c r="O242" s="74"/>
      <c r="P242" s="74"/>
      <c r="Q242" s="74"/>
      <c r="R242" s="74"/>
      <c r="S242" s="74"/>
      <c r="T242" s="74">
        <f t="shared" si="60"/>
        <v>0</v>
      </c>
      <c r="U242"/>
      <c r="V242"/>
      <c r="W242" s="74"/>
      <c r="X242" s="74"/>
      <c r="Y242" s="74"/>
      <c r="Z242" s="75">
        <f t="shared" si="50"/>
        <v>16427.3</v>
      </c>
      <c r="AA242" s="74">
        <v>16427.3</v>
      </c>
      <c r="AB242" s="74"/>
    </row>
    <row r="243" spans="1:28" ht="51.75" hidden="1" collapsed="1" x14ac:dyDescent="0.25">
      <c r="A243" s="14" t="s">
        <v>364</v>
      </c>
      <c r="B243" s="20" t="s">
        <v>145</v>
      </c>
      <c r="C243" s="20" t="s">
        <v>132</v>
      </c>
      <c r="D243" s="76">
        <f t="shared" ref="D243:J243" si="61">SUM(D244+D245+D246+D247+D248+D249+D250+D251)</f>
        <v>0</v>
      </c>
      <c r="E243" s="76">
        <f t="shared" si="61"/>
        <v>12521.599999999999</v>
      </c>
      <c r="F243" s="76">
        <f t="shared" si="61"/>
        <v>0</v>
      </c>
      <c r="G243" s="99">
        <f t="shared" si="61"/>
        <v>0</v>
      </c>
      <c r="H243" s="76">
        <f t="shared" si="61"/>
        <v>0</v>
      </c>
      <c r="I243" s="76">
        <f t="shared" si="61"/>
        <v>0</v>
      </c>
      <c r="J243" s="99">
        <f t="shared" si="61"/>
        <v>0</v>
      </c>
      <c r="K243" s="76">
        <f>SUM(K244+K245+K246+K247+K248+K249+K250+K251)</f>
        <v>0</v>
      </c>
      <c r="L243" s="76"/>
      <c r="M243" s="76"/>
      <c r="N243" s="76"/>
      <c r="O243" s="76"/>
      <c r="P243" s="76"/>
      <c r="Q243" s="76"/>
      <c r="R243" s="76"/>
      <c r="S243" s="76"/>
      <c r="T243" s="74">
        <f>SUM(T244:T252)</f>
        <v>0</v>
      </c>
      <c r="U243"/>
      <c r="V243"/>
      <c r="W243" s="76"/>
      <c r="X243" s="76"/>
      <c r="Y243" s="76"/>
      <c r="Z243" s="75">
        <f t="shared" si="50"/>
        <v>0</v>
      </c>
      <c r="AA243" s="74"/>
      <c r="AB243" s="74"/>
    </row>
    <row r="244" spans="1:28" ht="12.75" hidden="1" customHeight="1" outlineLevel="1" x14ac:dyDescent="0.25">
      <c r="A244" s="14" t="s">
        <v>232</v>
      </c>
      <c r="B244" s="20" t="s">
        <v>145</v>
      </c>
      <c r="C244" s="20" t="s">
        <v>132</v>
      </c>
      <c r="D244" s="76"/>
      <c r="E244" s="76">
        <v>114</v>
      </c>
      <c r="F244" s="74"/>
      <c r="G244" s="75">
        <f t="shared" si="56"/>
        <v>0</v>
      </c>
      <c r="H244" s="74"/>
      <c r="I244" s="74"/>
      <c r="J244" s="75">
        <f t="shared" ref="J244:J251" si="62">SUM(K244+T244)</f>
        <v>0</v>
      </c>
      <c r="K244" s="74"/>
      <c r="L244" s="74"/>
      <c r="M244" s="74"/>
      <c r="N244" s="74"/>
      <c r="O244" s="74"/>
      <c r="P244" s="74"/>
      <c r="Q244" s="74"/>
      <c r="R244" s="74"/>
      <c r="S244" s="74"/>
      <c r="T244" s="74">
        <f t="shared" si="60"/>
        <v>0</v>
      </c>
      <c r="U244" s="147"/>
      <c r="V244"/>
      <c r="W244" s="74"/>
      <c r="X244" s="74"/>
      <c r="Y244" s="74"/>
      <c r="Z244" s="75">
        <f t="shared" si="50"/>
        <v>0</v>
      </c>
      <c r="AA244" s="74"/>
      <c r="AB244" s="74"/>
    </row>
    <row r="245" spans="1:28" ht="12.75" hidden="1" customHeight="1" outlineLevel="1" x14ac:dyDescent="0.25">
      <c r="A245" s="14" t="s">
        <v>233</v>
      </c>
      <c r="B245" s="20" t="s">
        <v>145</v>
      </c>
      <c r="C245" s="20" t="s">
        <v>132</v>
      </c>
      <c r="D245" s="76"/>
      <c r="E245" s="76">
        <v>1500</v>
      </c>
      <c r="F245" s="74"/>
      <c r="G245" s="75">
        <f t="shared" si="56"/>
        <v>0</v>
      </c>
      <c r="H245" s="74"/>
      <c r="I245" s="74"/>
      <c r="J245" s="75">
        <f t="shared" si="62"/>
        <v>0</v>
      </c>
      <c r="K245" s="74"/>
      <c r="L245" s="74"/>
      <c r="M245" s="74"/>
      <c r="N245" s="74"/>
      <c r="O245" s="74"/>
      <c r="P245" s="74"/>
      <c r="Q245" s="74"/>
      <c r="R245" s="74"/>
      <c r="S245" s="74"/>
      <c r="T245" s="74">
        <f t="shared" si="60"/>
        <v>0</v>
      </c>
      <c r="U245" s="148"/>
      <c r="V245"/>
      <c r="W245" s="74"/>
      <c r="X245" s="74"/>
      <c r="Y245" s="74"/>
      <c r="Z245" s="75">
        <f t="shared" si="50"/>
        <v>0</v>
      </c>
      <c r="AA245" s="74"/>
      <c r="AB245" s="74"/>
    </row>
    <row r="246" spans="1:28" ht="12.75" hidden="1" customHeight="1" outlineLevel="1" x14ac:dyDescent="0.25">
      <c r="A246" s="14" t="s">
        <v>234</v>
      </c>
      <c r="B246" s="20" t="s">
        <v>145</v>
      </c>
      <c r="C246" s="20" t="s">
        <v>132</v>
      </c>
      <c r="D246" s="76"/>
      <c r="E246" s="76">
        <v>330</v>
      </c>
      <c r="F246" s="74"/>
      <c r="G246" s="75">
        <f t="shared" si="56"/>
        <v>0</v>
      </c>
      <c r="H246" s="74"/>
      <c r="I246" s="74"/>
      <c r="J246" s="75">
        <f t="shared" si="62"/>
        <v>0</v>
      </c>
      <c r="K246" s="74"/>
      <c r="L246" s="74"/>
      <c r="M246" s="74"/>
      <c r="N246" s="74"/>
      <c r="O246" s="74"/>
      <c r="P246" s="74"/>
      <c r="Q246" s="74"/>
      <c r="R246" s="74"/>
      <c r="S246" s="74"/>
      <c r="T246" s="74">
        <f t="shared" si="60"/>
        <v>0</v>
      </c>
      <c r="U246" s="148"/>
      <c r="V246"/>
      <c r="W246" s="74"/>
      <c r="X246" s="74"/>
      <c r="Y246" s="74"/>
      <c r="Z246" s="75">
        <f t="shared" si="50"/>
        <v>0</v>
      </c>
      <c r="AA246" s="74"/>
      <c r="AB246" s="74"/>
    </row>
    <row r="247" spans="1:28" ht="12.75" hidden="1" customHeight="1" outlineLevel="1" x14ac:dyDescent="0.25">
      <c r="A247" s="14" t="s">
        <v>235</v>
      </c>
      <c r="B247" s="20" t="s">
        <v>145</v>
      </c>
      <c r="C247" s="20" t="s">
        <v>132</v>
      </c>
      <c r="D247" s="76"/>
      <c r="E247" s="76">
        <v>2990</v>
      </c>
      <c r="F247" s="74"/>
      <c r="G247" s="75">
        <f t="shared" si="56"/>
        <v>0</v>
      </c>
      <c r="H247" s="74"/>
      <c r="I247" s="74"/>
      <c r="J247" s="75">
        <f t="shared" si="62"/>
        <v>0</v>
      </c>
      <c r="K247" s="74"/>
      <c r="L247" s="74"/>
      <c r="M247" s="74"/>
      <c r="N247" s="74"/>
      <c r="O247" s="74"/>
      <c r="P247" s="74"/>
      <c r="Q247" s="74"/>
      <c r="R247" s="74"/>
      <c r="S247" s="74"/>
      <c r="T247" s="74">
        <f t="shared" si="60"/>
        <v>0</v>
      </c>
      <c r="U247" s="148"/>
      <c r="V247"/>
      <c r="W247" s="74"/>
      <c r="X247" s="74"/>
      <c r="Y247" s="74"/>
      <c r="Z247" s="75">
        <f t="shared" si="50"/>
        <v>0</v>
      </c>
      <c r="AA247" s="74"/>
      <c r="AB247" s="74"/>
    </row>
    <row r="248" spans="1:28" ht="12.75" hidden="1" customHeight="1" outlineLevel="1" x14ac:dyDescent="0.25">
      <c r="A248" s="14" t="s">
        <v>184</v>
      </c>
      <c r="B248" s="20" t="s">
        <v>145</v>
      </c>
      <c r="C248" s="20" t="s">
        <v>132</v>
      </c>
      <c r="D248" s="76"/>
      <c r="E248" s="76">
        <v>2801.8</v>
      </c>
      <c r="F248" s="74"/>
      <c r="G248" s="75">
        <f t="shared" si="56"/>
        <v>0</v>
      </c>
      <c r="H248" s="74"/>
      <c r="I248" s="74"/>
      <c r="J248" s="75">
        <f t="shared" si="62"/>
        <v>0</v>
      </c>
      <c r="K248" s="74"/>
      <c r="L248" s="74"/>
      <c r="M248" s="74"/>
      <c r="N248" s="74"/>
      <c r="O248" s="74"/>
      <c r="P248" s="74"/>
      <c r="Q248" s="74"/>
      <c r="R248" s="74"/>
      <c r="S248" s="74"/>
      <c r="T248" s="74">
        <f t="shared" si="60"/>
        <v>0</v>
      </c>
      <c r="U248" s="148"/>
      <c r="V248"/>
      <c r="W248" s="74"/>
      <c r="X248" s="74"/>
      <c r="Y248" s="74"/>
      <c r="Z248" s="75">
        <f t="shared" si="50"/>
        <v>0</v>
      </c>
      <c r="AA248" s="74"/>
      <c r="AB248" s="74"/>
    </row>
    <row r="249" spans="1:28" ht="12.75" hidden="1" customHeight="1" outlineLevel="1" x14ac:dyDescent="0.25">
      <c r="A249" s="14" t="s">
        <v>185</v>
      </c>
      <c r="B249" s="20" t="s">
        <v>145</v>
      </c>
      <c r="C249" s="20" t="s">
        <v>132</v>
      </c>
      <c r="D249" s="76"/>
      <c r="E249" s="76">
        <v>1674</v>
      </c>
      <c r="F249" s="74"/>
      <c r="G249" s="75">
        <f t="shared" si="56"/>
        <v>0</v>
      </c>
      <c r="H249" s="74"/>
      <c r="I249" s="74"/>
      <c r="J249" s="75">
        <f t="shared" si="62"/>
        <v>0</v>
      </c>
      <c r="K249" s="74"/>
      <c r="L249" s="74"/>
      <c r="M249" s="74"/>
      <c r="N249" s="74"/>
      <c r="O249" s="74"/>
      <c r="P249" s="74"/>
      <c r="Q249" s="74"/>
      <c r="R249" s="74"/>
      <c r="S249" s="74"/>
      <c r="T249" s="74">
        <f t="shared" si="60"/>
        <v>0</v>
      </c>
      <c r="U249" s="148"/>
      <c r="V249"/>
      <c r="W249" s="74"/>
      <c r="X249" s="74"/>
      <c r="Y249" s="74"/>
      <c r="Z249" s="75">
        <f t="shared" si="50"/>
        <v>0</v>
      </c>
      <c r="AA249" s="74"/>
      <c r="AB249" s="74"/>
    </row>
    <row r="250" spans="1:28" ht="12.75" hidden="1" customHeight="1" outlineLevel="1" x14ac:dyDescent="0.25">
      <c r="A250" s="14" t="s">
        <v>236</v>
      </c>
      <c r="B250" s="20" t="s">
        <v>145</v>
      </c>
      <c r="C250" s="20" t="s">
        <v>132</v>
      </c>
      <c r="D250" s="76"/>
      <c r="E250" s="76">
        <v>2200</v>
      </c>
      <c r="F250" s="74"/>
      <c r="G250" s="75">
        <f t="shared" si="56"/>
        <v>0</v>
      </c>
      <c r="H250" s="74"/>
      <c r="I250" s="74"/>
      <c r="J250" s="75">
        <f t="shared" si="62"/>
        <v>0</v>
      </c>
      <c r="K250" s="74"/>
      <c r="L250" s="74"/>
      <c r="M250" s="74"/>
      <c r="N250" s="74"/>
      <c r="O250" s="74"/>
      <c r="P250" s="74"/>
      <c r="Q250" s="74"/>
      <c r="R250" s="74"/>
      <c r="S250" s="74"/>
      <c r="T250" s="74">
        <f t="shared" si="60"/>
        <v>0</v>
      </c>
      <c r="U250" s="147"/>
      <c r="V250"/>
      <c r="W250" s="74"/>
      <c r="X250" s="74"/>
      <c r="Y250" s="74"/>
      <c r="Z250" s="75">
        <f t="shared" si="50"/>
        <v>0</v>
      </c>
      <c r="AA250" s="74"/>
      <c r="AB250" s="74"/>
    </row>
    <row r="251" spans="1:28" ht="12.75" hidden="1" customHeight="1" outlineLevel="1" x14ac:dyDescent="0.25">
      <c r="A251" s="14" t="s">
        <v>365</v>
      </c>
      <c r="B251" s="20" t="s">
        <v>145</v>
      </c>
      <c r="C251" s="20" t="s">
        <v>132</v>
      </c>
      <c r="D251" s="76"/>
      <c r="E251" s="76">
        <v>911.8</v>
      </c>
      <c r="F251" s="74"/>
      <c r="G251" s="75">
        <f t="shared" si="56"/>
        <v>0</v>
      </c>
      <c r="H251" s="74"/>
      <c r="I251" s="74"/>
      <c r="J251" s="75">
        <f t="shared" si="62"/>
        <v>0</v>
      </c>
      <c r="K251" s="74"/>
      <c r="L251" s="74"/>
      <c r="M251" s="74"/>
      <c r="N251" s="74"/>
      <c r="O251" s="74"/>
      <c r="P251" s="74"/>
      <c r="Q251" s="74"/>
      <c r="R251" s="74"/>
      <c r="S251" s="74"/>
      <c r="T251" s="74">
        <f t="shared" si="60"/>
        <v>0</v>
      </c>
      <c r="U251"/>
      <c r="V251" s="148"/>
      <c r="W251" s="74"/>
      <c r="X251" s="74"/>
      <c r="Y251" s="74"/>
      <c r="Z251" s="75">
        <f t="shared" si="50"/>
        <v>0</v>
      </c>
      <c r="AA251" s="74"/>
      <c r="AB251" s="74"/>
    </row>
    <row r="252" spans="1:28" ht="12.75" hidden="1" customHeight="1" outlineLevel="1" x14ac:dyDescent="0.25">
      <c r="A252" s="14" t="s">
        <v>98</v>
      </c>
      <c r="B252" s="20" t="s">
        <v>145</v>
      </c>
      <c r="C252" s="20" t="s">
        <v>132</v>
      </c>
      <c r="D252" s="76"/>
      <c r="E252" s="76"/>
      <c r="F252" s="74"/>
      <c r="G252" s="75"/>
      <c r="H252" s="74"/>
      <c r="I252" s="74"/>
      <c r="J252" s="75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149"/>
      <c r="V252"/>
      <c r="W252" s="74"/>
      <c r="X252" s="74"/>
      <c r="Y252" s="74"/>
      <c r="Z252" s="75">
        <f t="shared" si="50"/>
        <v>0</v>
      </c>
      <c r="AA252" s="74"/>
      <c r="AB252" s="74"/>
    </row>
    <row r="253" spans="1:28" ht="38.25" hidden="1" collapsed="1" x14ac:dyDescent="0.2">
      <c r="A253" s="14" t="s">
        <v>366</v>
      </c>
      <c r="B253" s="20" t="s">
        <v>145</v>
      </c>
      <c r="C253" s="20" t="s">
        <v>132</v>
      </c>
      <c r="D253" s="76"/>
      <c r="E253" s="76">
        <f t="shared" ref="E253:J253" si="63">SUM(E254+E255+E256+E257+E258+E259+E260)</f>
        <v>4391.7</v>
      </c>
      <c r="F253" s="76">
        <f t="shared" si="63"/>
        <v>0</v>
      </c>
      <c r="G253" s="99">
        <f t="shared" si="63"/>
        <v>0</v>
      </c>
      <c r="H253" s="76">
        <f t="shared" si="63"/>
        <v>0</v>
      </c>
      <c r="I253" s="76">
        <f t="shared" si="63"/>
        <v>0</v>
      </c>
      <c r="J253" s="99">
        <f t="shared" si="63"/>
        <v>0</v>
      </c>
      <c r="K253" s="76">
        <f>SUM(K254+K255+K256+K257+K258+K259+K260)</f>
        <v>0</v>
      </c>
      <c r="L253" s="76"/>
      <c r="M253" s="76"/>
      <c r="N253" s="76"/>
      <c r="O253" s="76"/>
      <c r="P253" s="76"/>
      <c r="Q253" s="76"/>
      <c r="R253" s="76"/>
      <c r="S253" s="76"/>
      <c r="T253" s="74">
        <f t="shared" si="60"/>
        <v>0</v>
      </c>
      <c r="U253" s="143"/>
      <c r="V253" s="143"/>
      <c r="W253" s="76"/>
      <c r="X253" s="76"/>
      <c r="Y253" s="76"/>
      <c r="Z253" s="75">
        <f t="shared" si="50"/>
        <v>0</v>
      </c>
      <c r="AA253" s="74"/>
      <c r="AB253" s="74"/>
    </row>
    <row r="254" spans="1:28" ht="12.75" hidden="1" customHeight="1" outlineLevel="1" x14ac:dyDescent="0.25">
      <c r="A254" s="14" t="s">
        <v>232</v>
      </c>
      <c r="B254" s="20" t="s">
        <v>145</v>
      </c>
      <c r="C254" s="20" t="s">
        <v>132</v>
      </c>
      <c r="D254" s="76"/>
      <c r="E254" s="76">
        <v>1141.7</v>
      </c>
      <c r="F254" s="74"/>
      <c r="G254" s="75">
        <f t="shared" si="56"/>
        <v>0</v>
      </c>
      <c r="H254" s="74"/>
      <c r="I254" s="74"/>
      <c r="J254" s="75">
        <f t="shared" ref="J254:J261" si="64">SUM(K254+T254)</f>
        <v>0</v>
      </c>
      <c r="K254" s="74"/>
      <c r="L254" s="74"/>
      <c r="M254" s="74"/>
      <c r="N254" s="74"/>
      <c r="O254" s="74"/>
      <c r="P254" s="74"/>
      <c r="Q254" s="74"/>
      <c r="R254" s="74"/>
      <c r="S254" s="74"/>
      <c r="T254" s="74">
        <f t="shared" si="60"/>
        <v>0</v>
      </c>
      <c r="U254" s="143"/>
      <c r="V254"/>
      <c r="W254" s="74"/>
      <c r="X254" s="74"/>
      <c r="Y254" s="74"/>
      <c r="Z254" s="75">
        <f t="shared" si="50"/>
        <v>0</v>
      </c>
      <c r="AA254" s="74"/>
      <c r="AB254" s="74"/>
    </row>
    <row r="255" spans="1:28" ht="12.75" hidden="1" customHeight="1" outlineLevel="1" x14ac:dyDescent="0.25">
      <c r="A255" s="14" t="s">
        <v>233</v>
      </c>
      <c r="B255" s="20" t="s">
        <v>145</v>
      </c>
      <c r="C255" s="20" t="s">
        <v>132</v>
      </c>
      <c r="D255" s="76"/>
      <c r="E255" s="76">
        <v>400</v>
      </c>
      <c r="F255" s="74"/>
      <c r="G255" s="75">
        <f t="shared" si="56"/>
        <v>0</v>
      </c>
      <c r="H255" s="74"/>
      <c r="I255" s="74"/>
      <c r="J255" s="75">
        <f t="shared" si="64"/>
        <v>0</v>
      </c>
      <c r="K255" s="74"/>
      <c r="L255" s="74"/>
      <c r="M255" s="74"/>
      <c r="N255" s="74"/>
      <c r="O255" s="74"/>
      <c r="P255" s="74"/>
      <c r="Q255" s="74"/>
      <c r="R255" s="74"/>
      <c r="S255" s="74"/>
      <c r="T255" s="74">
        <f t="shared" si="60"/>
        <v>0</v>
      </c>
      <c r="U255" s="150"/>
      <c r="V255"/>
      <c r="W255" s="74"/>
      <c r="X255" s="74"/>
      <c r="Y255" s="74"/>
      <c r="Z255" s="75">
        <f t="shared" si="50"/>
        <v>0</v>
      </c>
      <c r="AA255" s="74"/>
      <c r="AB255" s="74"/>
    </row>
    <row r="256" spans="1:28" ht="12.75" hidden="1" customHeight="1" outlineLevel="1" x14ac:dyDescent="0.25">
      <c r="A256" s="14" t="s">
        <v>234</v>
      </c>
      <c r="B256" s="20" t="s">
        <v>145</v>
      </c>
      <c r="C256" s="20" t="s">
        <v>132</v>
      </c>
      <c r="D256" s="76"/>
      <c r="E256" s="76">
        <v>600</v>
      </c>
      <c r="F256" s="74"/>
      <c r="G256" s="75">
        <f t="shared" si="56"/>
        <v>0</v>
      </c>
      <c r="H256" s="74"/>
      <c r="I256" s="74"/>
      <c r="J256" s="75">
        <f t="shared" si="64"/>
        <v>0</v>
      </c>
      <c r="K256" s="74"/>
      <c r="L256" s="74"/>
      <c r="M256" s="74"/>
      <c r="N256" s="74"/>
      <c r="O256" s="74"/>
      <c r="P256" s="74"/>
      <c r="Q256" s="74"/>
      <c r="R256" s="74"/>
      <c r="S256" s="74"/>
      <c r="T256" s="74">
        <f t="shared" si="60"/>
        <v>0</v>
      </c>
      <c r="U256" s="151"/>
      <c r="V256"/>
      <c r="W256" s="74"/>
      <c r="X256" s="74"/>
      <c r="Y256" s="74"/>
      <c r="Z256" s="75">
        <f t="shared" si="50"/>
        <v>0</v>
      </c>
      <c r="AA256" s="74"/>
      <c r="AB256" s="74"/>
    </row>
    <row r="257" spans="1:28" ht="12.75" hidden="1" customHeight="1" outlineLevel="1" x14ac:dyDescent="0.25">
      <c r="A257" s="14" t="s">
        <v>235</v>
      </c>
      <c r="B257" s="20" t="s">
        <v>145</v>
      </c>
      <c r="C257" s="20" t="s">
        <v>132</v>
      </c>
      <c r="D257" s="76"/>
      <c r="E257" s="76">
        <v>600</v>
      </c>
      <c r="F257" s="74"/>
      <c r="G257" s="75">
        <f t="shared" si="56"/>
        <v>0</v>
      </c>
      <c r="H257" s="74"/>
      <c r="I257" s="74"/>
      <c r="J257" s="75">
        <f t="shared" si="64"/>
        <v>0</v>
      </c>
      <c r="K257" s="74"/>
      <c r="L257" s="74"/>
      <c r="M257" s="74"/>
      <c r="N257" s="74"/>
      <c r="O257" s="74"/>
      <c r="P257" s="74"/>
      <c r="Q257" s="74"/>
      <c r="R257" s="74"/>
      <c r="S257" s="74"/>
      <c r="T257" s="74">
        <f t="shared" si="60"/>
        <v>0</v>
      </c>
      <c r="U257" s="151"/>
      <c r="V257"/>
      <c r="W257" s="74"/>
      <c r="X257" s="74"/>
      <c r="Y257" s="74"/>
      <c r="Z257" s="75">
        <f t="shared" si="50"/>
        <v>0</v>
      </c>
      <c r="AA257" s="74"/>
      <c r="AB257" s="74"/>
    </row>
    <row r="258" spans="1:28" ht="12.75" hidden="1" customHeight="1" outlineLevel="1" x14ac:dyDescent="0.25">
      <c r="A258" s="14" t="s">
        <v>184</v>
      </c>
      <c r="B258" s="20" t="s">
        <v>145</v>
      </c>
      <c r="C258" s="20" t="s">
        <v>132</v>
      </c>
      <c r="D258" s="76"/>
      <c r="E258" s="76">
        <v>900</v>
      </c>
      <c r="F258" s="74"/>
      <c r="G258" s="75">
        <f t="shared" si="56"/>
        <v>0</v>
      </c>
      <c r="H258" s="74"/>
      <c r="I258" s="74"/>
      <c r="J258" s="75">
        <f t="shared" si="64"/>
        <v>0</v>
      </c>
      <c r="K258" s="74"/>
      <c r="L258" s="74"/>
      <c r="M258" s="74"/>
      <c r="N258" s="74"/>
      <c r="O258" s="74"/>
      <c r="P258" s="74"/>
      <c r="Q258" s="74"/>
      <c r="R258" s="74"/>
      <c r="S258" s="74"/>
      <c r="T258" s="74">
        <f t="shared" si="60"/>
        <v>0</v>
      </c>
      <c r="U258" s="151"/>
      <c r="V258"/>
      <c r="W258" s="74"/>
      <c r="X258" s="74"/>
      <c r="Y258" s="74"/>
      <c r="Z258" s="75">
        <f t="shared" si="50"/>
        <v>0</v>
      </c>
      <c r="AA258" s="74"/>
      <c r="AB258" s="74"/>
    </row>
    <row r="259" spans="1:28" ht="12.75" hidden="1" customHeight="1" outlineLevel="1" x14ac:dyDescent="0.25">
      <c r="A259" s="14" t="s">
        <v>185</v>
      </c>
      <c r="B259" s="20" t="s">
        <v>145</v>
      </c>
      <c r="C259" s="20" t="s">
        <v>132</v>
      </c>
      <c r="D259" s="76"/>
      <c r="E259" s="76">
        <v>400</v>
      </c>
      <c r="F259" s="74"/>
      <c r="G259" s="75">
        <f t="shared" si="56"/>
        <v>0</v>
      </c>
      <c r="H259" s="74"/>
      <c r="I259" s="74"/>
      <c r="J259" s="75">
        <f t="shared" si="64"/>
        <v>0</v>
      </c>
      <c r="K259" s="74"/>
      <c r="L259" s="74"/>
      <c r="M259" s="74"/>
      <c r="N259" s="74"/>
      <c r="O259" s="74"/>
      <c r="P259" s="74"/>
      <c r="Q259" s="74"/>
      <c r="R259" s="74"/>
      <c r="S259" s="74"/>
      <c r="T259" s="74">
        <f t="shared" si="60"/>
        <v>0</v>
      </c>
      <c r="U259" s="151"/>
      <c r="V259"/>
      <c r="W259" s="74"/>
      <c r="X259" s="74"/>
      <c r="Y259" s="74"/>
      <c r="Z259" s="75">
        <f t="shared" si="50"/>
        <v>0</v>
      </c>
      <c r="AA259" s="74"/>
      <c r="AB259" s="74"/>
    </row>
    <row r="260" spans="1:28" ht="12.75" hidden="1" customHeight="1" outlineLevel="1" x14ac:dyDescent="0.25">
      <c r="A260" s="14" t="s">
        <v>236</v>
      </c>
      <c r="B260" s="20" t="s">
        <v>145</v>
      </c>
      <c r="C260" s="20" t="s">
        <v>132</v>
      </c>
      <c r="D260" s="76"/>
      <c r="E260" s="76">
        <v>350</v>
      </c>
      <c r="F260" s="74"/>
      <c r="G260" s="75">
        <f t="shared" si="56"/>
        <v>0</v>
      </c>
      <c r="H260" s="74"/>
      <c r="I260" s="74"/>
      <c r="J260" s="75">
        <f t="shared" si="64"/>
        <v>0</v>
      </c>
      <c r="K260" s="74"/>
      <c r="L260" s="74"/>
      <c r="M260" s="74"/>
      <c r="N260" s="74"/>
      <c r="O260" s="74"/>
      <c r="P260" s="74"/>
      <c r="Q260" s="74"/>
      <c r="R260" s="74"/>
      <c r="S260" s="74"/>
      <c r="T260" s="74">
        <f t="shared" si="60"/>
        <v>0</v>
      </c>
      <c r="U260" s="146"/>
      <c r="V260"/>
      <c r="W260" s="74"/>
      <c r="X260" s="74"/>
      <c r="Y260" s="74"/>
      <c r="Z260" s="75">
        <f t="shared" si="50"/>
        <v>0</v>
      </c>
      <c r="AA260" s="74"/>
      <c r="AB260" s="74"/>
    </row>
    <row r="261" spans="1:28" ht="39" hidden="1" collapsed="1" x14ac:dyDescent="0.25">
      <c r="A261" s="14" t="s">
        <v>367</v>
      </c>
      <c r="B261" s="20" t="s">
        <v>145</v>
      </c>
      <c r="C261" s="20" t="s">
        <v>132</v>
      </c>
      <c r="D261" s="76"/>
      <c r="E261" s="76"/>
      <c r="F261" s="74"/>
      <c r="G261" s="75">
        <f t="shared" si="56"/>
        <v>0</v>
      </c>
      <c r="H261" s="74"/>
      <c r="I261" s="74"/>
      <c r="J261" s="75">
        <f t="shared" si="64"/>
        <v>0</v>
      </c>
      <c r="K261" s="74"/>
      <c r="L261" s="74"/>
      <c r="M261" s="74"/>
      <c r="N261" s="74"/>
      <c r="O261" s="74"/>
      <c r="P261" s="74"/>
      <c r="Q261" s="74"/>
      <c r="R261" s="74"/>
      <c r="S261" s="74"/>
      <c r="T261" s="74">
        <f t="shared" si="60"/>
        <v>0</v>
      </c>
      <c r="U261" s="146"/>
      <c r="V261"/>
      <c r="W261" s="74"/>
      <c r="X261" s="74"/>
      <c r="Y261" s="74"/>
      <c r="Z261" s="75">
        <f t="shared" si="50"/>
        <v>0</v>
      </c>
      <c r="AA261" s="74"/>
      <c r="AB261" s="74"/>
    </row>
    <row r="262" spans="1:28" ht="39" hidden="1" collapsed="1" x14ac:dyDescent="0.25">
      <c r="A262" s="14" t="s">
        <v>368</v>
      </c>
      <c r="B262" s="20" t="s">
        <v>145</v>
      </c>
      <c r="C262" s="20" t="s">
        <v>132</v>
      </c>
      <c r="D262" s="76"/>
      <c r="E262" s="76">
        <f>SUM(E263)</f>
        <v>50</v>
      </c>
      <c r="F262" s="76">
        <f t="shared" ref="F262:K262" si="65">SUM(F263)</f>
        <v>0</v>
      </c>
      <c r="G262" s="99">
        <f t="shared" si="65"/>
        <v>0</v>
      </c>
      <c r="H262" s="76">
        <f t="shared" si="65"/>
        <v>0</v>
      </c>
      <c r="I262" s="76">
        <f t="shared" si="65"/>
        <v>0</v>
      </c>
      <c r="J262" s="99">
        <f t="shared" si="65"/>
        <v>0</v>
      </c>
      <c r="K262" s="76">
        <f t="shared" si="65"/>
        <v>0</v>
      </c>
      <c r="L262" s="76"/>
      <c r="M262" s="76"/>
      <c r="N262" s="76"/>
      <c r="O262" s="76"/>
      <c r="P262" s="76"/>
      <c r="Q262" s="76"/>
      <c r="R262" s="76"/>
      <c r="S262" s="76"/>
      <c r="T262" s="74">
        <f t="shared" si="60"/>
        <v>0</v>
      </c>
      <c r="U262" s="146"/>
      <c r="V262"/>
      <c r="W262" s="74"/>
      <c r="X262" s="74"/>
      <c r="Y262" s="74"/>
      <c r="Z262" s="75">
        <f t="shared" si="50"/>
        <v>0</v>
      </c>
      <c r="AA262" s="74"/>
      <c r="AB262" s="74"/>
    </row>
    <row r="263" spans="1:28" ht="12.75" hidden="1" customHeight="1" outlineLevel="1" x14ac:dyDescent="0.25">
      <c r="A263" s="14" t="s">
        <v>369</v>
      </c>
      <c r="B263" s="20" t="s">
        <v>145</v>
      </c>
      <c r="C263" s="20" t="s">
        <v>132</v>
      </c>
      <c r="D263" s="76"/>
      <c r="E263" s="76">
        <v>50</v>
      </c>
      <c r="F263" s="74"/>
      <c r="G263" s="75">
        <f t="shared" si="56"/>
        <v>0</v>
      </c>
      <c r="H263" s="74"/>
      <c r="I263" s="74"/>
      <c r="J263" s="75">
        <f t="shared" ref="J263:J283" si="66">SUM(K263+T263)</f>
        <v>0</v>
      </c>
      <c r="K263" s="74"/>
      <c r="L263" s="74"/>
      <c r="M263" s="74"/>
      <c r="N263" s="74"/>
      <c r="O263" s="74"/>
      <c r="P263" s="74"/>
      <c r="Q263" s="74"/>
      <c r="R263" s="74"/>
      <c r="S263" s="74"/>
      <c r="T263" s="74">
        <f t="shared" si="60"/>
        <v>0</v>
      </c>
      <c r="U263" s="146"/>
      <c r="V263"/>
      <c r="W263" s="74"/>
      <c r="X263" s="74"/>
      <c r="Y263" s="74"/>
      <c r="Z263" s="75">
        <f t="shared" si="50"/>
        <v>0</v>
      </c>
      <c r="AA263" s="74"/>
      <c r="AB263" s="74"/>
    </row>
    <row r="264" spans="1:28" ht="42" hidden="1" customHeight="1" collapsed="1" x14ac:dyDescent="0.25">
      <c r="A264" s="14" t="s">
        <v>370</v>
      </c>
      <c r="B264" s="20" t="s">
        <v>145</v>
      </c>
      <c r="C264" s="20" t="s">
        <v>132</v>
      </c>
      <c r="D264" s="76">
        <v>199943.7</v>
      </c>
      <c r="E264" s="76">
        <v>19.8</v>
      </c>
      <c r="F264" s="74"/>
      <c r="G264" s="75">
        <f>SUM(I264+H264)</f>
        <v>132184</v>
      </c>
      <c r="H264" s="74">
        <v>13219</v>
      </c>
      <c r="I264" s="74">
        <v>118965</v>
      </c>
      <c r="J264" s="75">
        <f t="shared" si="66"/>
        <v>0</v>
      </c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146"/>
      <c r="V264"/>
      <c r="W264" s="74"/>
      <c r="X264" s="74"/>
      <c r="Y264" s="74"/>
      <c r="Z264" s="75">
        <f t="shared" si="50"/>
        <v>0</v>
      </c>
      <c r="AA264" s="74"/>
      <c r="AB264" s="74"/>
    </row>
    <row r="265" spans="1:28" ht="16.5" hidden="1" customHeight="1" x14ac:dyDescent="0.25">
      <c r="A265" s="14" t="s">
        <v>371</v>
      </c>
      <c r="B265" s="20" t="s">
        <v>145</v>
      </c>
      <c r="C265" s="20" t="s">
        <v>132</v>
      </c>
      <c r="D265" s="76"/>
      <c r="E265" s="76">
        <v>4270.7</v>
      </c>
      <c r="F265" s="74"/>
      <c r="G265" s="75">
        <f t="shared" ref="G265:G284" si="67">SUM(I265+H265)</f>
        <v>0</v>
      </c>
      <c r="H265" s="74"/>
      <c r="I265" s="74"/>
      <c r="J265" s="75">
        <f t="shared" si="66"/>
        <v>0</v>
      </c>
      <c r="K265" s="74"/>
      <c r="L265" s="74"/>
      <c r="M265" s="74"/>
      <c r="N265" s="74"/>
      <c r="O265" s="74"/>
      <c r="P265" s="74"/>
      <c r="Q265" s="74"/>
      <c r="R265" s="74"/>
      <c r="S265" s="74"/>
      <c r="T265" s="74">
        <f t="shared" si="60"/>
        <v>0</v>
      </c>
      <c r="U265" s="145"/>
      <c r="V265"/>
      <c r="W265" s="74"/>
      <c r="X265" s="74"/>
      <c r="Y265" s="74"/>
      <c r="Z265" s="75">
        <f t="shared" ref="Z265:Z329" si="68">SUM(AA265:AB265)</f>
        <v>0</v>
      </c>
      <c r="AA265" s="74"/>
      <c r="AB265" s="74"/>
    </row>
    <row r="266" spans="1:28" ht="40.5" hidden="1" customHeight="1" x14ac:dyDescent="0.25">
      <c r="A266" s="14" t="s">
        <v>115</v>
      </c>
      <c r="B266" s="20" t="s">
        <v>145</v>
      </c>
      <c r="C266" s="20" t="s">
        <v>132</v>
      </c>
      <c r="D266" s="76"/>
      <c r="E266" s="76">
        <v>2741.2</v>
      </c>
      <c r="F266" s="74"/>
      <c r="G266" s="75"/>
      <c r="H266" s="74"/>
      <c r="I266" s="74"/>
      <c r="J266" s="75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146"/>
      <c r="V266"/>
      <c r="W266" s="74"/>
      <c r="X266" s="74"/>
      <c r="Y266" s="74"/>
      <c r="Z266" s="75">
        <f t="shared" si="68"/>
        <v>0</v>
      </c>
      <c r="AA266" s="74"/>
      <c r="AB266" s="74"/>
    </row>
    <row r="267" spans="1:28" ht="26.25" hidden="1" customHeight="1" x14ac:dyDescent="0.25">
      <c r="A267" s="45" t="s">
        <v>29</v>
      </c>
      <c r="B267" s="20"/>
      <c r="C267" s="20"/>
      <c r="D267" s="100">
        <f>D268+D269+D270+D271+D272+D273+D274+D275</f>
        <v>0</v>
      </c>
      <c r="E267" s="100">
        <f>E268+E269+E270+E271+E272+E273+E274+E275</f>
        <v>0</v>
      </c>
      <c r="F267" s="100">
        <f>F268+F269+F270+F271+F272+F273+F274+F275</f>
        <v>0</v>
      </c>
      <c r="G267" s="75">
        <f t="shared" si="67"/>
        <v>0</v>
      </c>
      <c r="H267" s="100">
        <f>H268+H269+H270+H271+H272+H273+H274+H275</f>
        <v>0</v>
      </c>
      <c r="I267" s="100">
        <f>I268+I269+I270+I271+I272+I273+I274+I275</f>
        <v>0</v>
      </c>
      <c r="J267" s="75">
        <f t="shared" si="66"/>
        <v>56457.799999999996</v>
      </c>
      <c r="K267" s="100">
        <f>K268+K269+K270+K271+K272+K273+K274+K275</f>
        <v>56338.899999999994</v>
      </c>
      <c r="L267" s="100">
        <f>L268+L269+L270+L271+L272+L273+L274+L275</f>
        <v>18190.400000000001</v>
      </c>
      <c r="M267" s="100">
        <f>M268+M269+M270+M271+M272+M273+M274+M275</f>
        <v>871.2</v>
      </c>
      <c r="N267" s="100">
        <f>N268+N269+N270+N271+N272+N273+N274+N275</f>
        <v>1500.3</v>
      </c>
      <c r="O267" s="100">
        <f>O268+O269+O270+O271+O272+O273+O274+O275</f>
        <v>2075.9</v>
      </c>
      <c r="P267" s="100"/>
      <c r="Q267" s="100"/>
      <c r="R267" s="100">
        <f>R268+R269+R270+R271+R272+R273+R274+R275</f>
        <v>40855.5</v>
      </c>
      <c r="S267" s="100"/>
      <c r="T267" s="74">
        <f t="shared" si="60"/>
        <v>118.9</v>
      </c>
      <c r="U267" s="146"/>
      <c r="V267"/>
      <c r="W267" s="100">
        <f>SUM(W271)</f>
        <v>118.9</v>
      </c>
      <c r="X267" s="100"/>
      <c r="Y267" s="100"/>
      <c r="Z267" s="75">
        <f t="shared" si="68"/>
        <v>14218.9</v>
      </c>
      <c r="AA267" s="100">
        <f>AA268+AA269+AA270+AA271+AA272+AA273+AA274+AA275</f>
        <v>14100</v>
      </c>
      <c r="AB267" s="100">
        <f>AB268+AB269+AB270+AB271+AB272+AB273+AB274+AB275</f>
        <v>118.9</v>
      </c>
    </row>
    <row r="268" spans="1:28" ht="16.5" hidden="1" customHeight="1" x14ac:dyDescent="0.25">
      <c r="A268" s="14" t="s">
        <v>431</v>
      </c>
      <c r="B268" s="42" t="s">
        <v>145</v>
      </c>
      <c r="C268" s="42" t="s">
        <v>132</v>
      </c>
      <c r="D268" s="76"/>
      <c r="E268" s="76"/>
      <c r="F268" s="74"/>
      <c r="G268" s="75">
        <f t="shared" si="67"/>
        <v>0</v>
      </c>
      <c r="H268" s="74"/>
      <c r="I268" s="74"/>
      <c r="J268" s="75">
        <f t="shared" si="66"/>
        <v>2613.8000000000002</v>
      </c>
      <c r="K268" s="74">
        <f>L268+M268+N268+O268+R268</f>
        <v>2613.8000000000002</v>
      </c>
      <c r="L268" s="74">
        <v>2598.8000000000002</v>
      </c>
      <c r="M268" s="74">
        <v>15</v>
      </c>
      <c r="N268" s="74"/>
      <c r="O268" s="74"/>
      <c r="P268" s="74"/>
      <c r="Q268" s="74"/>
      <c r="R268" s="74"/>
      <c r="S268" s="74"/>
      <c r="T268" s="74">
        <f t="shared" si="60"/>
        <v>0</v>
      </c>
      <c r="U268" s="146"/>
      <c r="V268"/>
      <c r="W268" s="74"/>
      <c r="X268" s="74"/>
      <c r="Y268" s="74"/>
      <c r="Z268" s="75">
        <f t="shared" si="68"/>
        <v>1500</v>
      </c>
      <c r="AA268" s="74">
        <v>1500</v>
      </c>
      <c r="AB268" s="74"/>
    </row>
    <row r="269" spans="1:28" ht="16.5" hidden="1" customHeight="1" x14ac:dyDescent="0.25">
      <c r="A269" s="14" t="s">
        <v>432</v>
      </c>
      <c r="B269" s="42" t="s">
        <v>145</v>
      </c>
      <c r="C269" s="42" t="s">
        <v>132</v>
      </c>
      <c r="D269" s="76"/>
      <c r="E269" s="76"/>
      <c r="F269" s="74"/>
      <c r="G269" s="75">
        <f t="shared" si="67"/>
        <v>0</v>
      </c>
      <c r="H269" s="74"/>
      <c r="I269" s="74"/>
      <c r="J269" s="75">
        <f t="shared" si="66"/>
        <v>4854.8999999999996</v>
      </c>
      <c r="K269" s="74">
        <f t="shared" ref="K269:K275" si="69">L269+M269+N269+O269+R269</f>
        <v>4854.8999999999996</v>
      </c>
      <c r="L269" s="74">
        <v>1957.5</v>
      </c>
      <c r="M269" s="74">
        <v>76</v>
      </c>
      <c r="N269" s="74"/>
      <c r="O269" s="74">
        <v>61.4</v>
      </c>
      <c r="P269" s="74"/>
      <c r="Q269" s="74"/>
      <c r="R269" s="74">
        <v>2760</v>
      </c>
      <c r="S269" s="74"/>
      <c r="T269" s="74">
        <f t="shared" si="60"/>
        <v>0</v>
      </c>
      <c r="U269" s="146"/>
      <c r="V269"/>
      <c r="W269" s="74"/>
      <c r="X269" s="74"/>
      <c r="Y269" s="74"/>
      <c r="Z269" s="75">
        <f t="shared" si="68"/>
        <v>1800</v>
      </c>
      <c r="AA269" s="74">
        <v>1800</v>
      </c>
      <c r="AB269" s="74"/>
    </row>
    <row r="270" spans="1:28" ht="16.5" hidden="1" customHeight="1" x14ac:dyDescent="0.25">
      <c r="A270" s="14" t="s">
        <v>433</v>
      </c>
      <c r="B270" s="42" t="s">
        <v>145</v>
      </c>
      <c r="C270" s="42" t="s">
        <v>132</v>
      </c>
      <c r="D270" s="76"/>
      <c r="E270" s="76"/>
      <c r="F270" s="74"/>
      <c r="G270" s="75">
        <f t="shared" si="67"/>
        <v>0</v>
      </c>
      <c r="H270" s="74"/>
      <c r="I270" s="74"/>
      <c r="J270" s="75">
        <f t="shared" si="66"/>
        <v>7920</v>
      </c>
      <c r="K270" s="74">
        <f t="shared" si="69"/>
        <v>7920</v>
      </c>
      <c r="L270" s="74">
        <v>2196</v>
      </c>
      <c r="M270" s="74">
        <v>100</v>
      </c>
      <c r="N270" s="74"/>
      <c r="O270" s="74">
        <v>409</v>
      </c>
      <c r="P270" s="74"/>
      <c r="Q270" s="74"/>
      <c r="R270" s="74">
        <v>5215</v>
      </c>
      <c r="S270" s="74"/>
      <c r="T270" s="74">
        <f t="shared" si="60"/>
        <v>0</v>
      </c>
      <c r="U270" s="146"/>
      <c r="V270"/>
      <c r="W270" s="74"/>
      <c r="X270" s="74"/>
      <c r="Y270" s="74"/>
      <c r="Z270" s="75">
        <f t="shared" si="68"/>
        <v>2200</v>
      </c>
      <c r="AA270" s="74">
        <v>2200</v>
      </c>
      <c r="AB270" s="74"/>
    </row>
    <row r="271" spans="1:28" ht="16.5" hidden="1" customHeight="1" x14ac:dyDescent="0.25">
      <c r="A271" s="14" t="s">
        <v>434</v>
      </c>
      <c r="B271" s="42" t="s">
        <v>145</v>
      </c>
      <c r="C271" s="42" t="s">
        <v>132</v>
      </c>
      <c r="D271" s="76"/>
      <c r="E271" s="76"/>
      <c r="F271" s="74"/>
      <c r="G271" s="75">
        <f t="shared" si="67"/>
        <v>0</v>
      </c>
      <c r="H271" s="74"/>
      <c r="I271" s="74"/>
      <c r="J271" s="75">
        <f t="shared" si="66"/>
        <v>21779.200000000001</v>
      </c>
      <c r="K271" s="74">
        <f t="shared" si="69"/>
        <v>21660.3</v>
      </c>
      <c r="L271" s="74">
        <v>4299.1000000000004</v>
      </c>
      <c r="M271" s="74">
        <v>360</v>
      </c>
      <c r="N271" s="74">
        <v>1500.3</v>
      </c>
      <c r="O271" s="74">
        <v>953.5</v>
      </c>
      <c r="P271" s="74"/>
      <c r="Q271" s="74"/>
      <c r="R271" s="74">
        <v>14547.4</v>
      </c>
      <c r="S271" s="74"/>
      <c r="T271" s="74">
        <f t="shared" si="60"/>
        <v>118.9</v>
      </c>
      <c r="U271" s="146"/>
      <c r="V271"/>
      <c r="W271" s="74">
        <v>118.9</v>
      </c>
      <c r="X271" s="74"/>
      <c r="Y271" s="74"/>
      <c r="Z271" s="75">
        <f t="shared" si="68"/>
        <v>3118.9</v>
      </c>
      <c r="AA271" s="74">
        <v>3000</v>
      </c>
      <c r="AB271" s="74">
        <v>118.9</v>
      </c>
    </row>
    <row r="272" spans="1:28" ht="16.5" hidden="1" customHeight="1" x14ac:dyDescent="0.25">
      <c r="A272" s="14" t="s">
        <v>435</v>
      </c>
      <c r="B272" s="42" t="s">
        <v>145</v>
      </c>
      <c r="C272" s="42" t="s">
        <v>132</v>
      </c>
      <c r="D272" s="76"/>
      <c r="E272" s="76"/>
      <c r="F272" s="74"/>
      <c r="G272" s="75">
        <f t="shared" si="67"/>
        <v>0</v>
      </c>
      <c r="H272" s="74"/>
      <c r="I272" s="74"/>
      <c r="J272" s="75">
        <f t="shared" si="66"/>
        <v>2492.6</v>
      </c>
      <c r="K272" s="74">
        <f t="shared" si="69"/>
        <v>2492.6</v>
      </c>
      <c r="L272" s="74">
        <v>1652.1</v>
      </c>
      <c r="M272" s="74">
        <v>30</v>
      </c>
      <c r="N272" s="74"/>
      <c r="O272" s="74">
        <v>98</v>
      </c>
      <c r="P272" s="74"/>
      <c r="Q272" s="74"/>
      <c r="R272" s="74">
        <v>712.5</v>
      </c>
      <c r="S272" s="74"/>
      <c r="T272" s="74">
        <f t="shared" si="60"/>
        <v>0</v>
      </c>
      <c r="U272" s="146"/>
      <c r="V272"/>
      <c r="W272" s="74"/>
      <c r="X272" s="74"/>
      <c r="Y272" s="74"/>
      <c r="Z272" s="75">
        <f t="shared" si="68"/>
        <v>1500</v>
      </c>
      <c r="AA272" s="74">
        <v>1500</v>
      </c>
      <c r="AB272" s="74"/>
    </row>
    <row r="273" spans="1:28" ht="16.5" hidden="1" customHeight="1" x14ac:dyDescent="0.25">
      <c r="A273" s="14" t="s">
        <v>436</v>
      </c>
      <c r="B273" s="42" t="s">
        <v>145</v>
      </c>
      <c r="C273" s="42" t="s">
        <v>132</v>
      </c>
      <c r="D273" s="76"/>
      <c r="E273" s="76"/>
      <c r="F273" s="74"/>
      <c r="G273" s="75">
        <f t="shared" si="67"/>
        <v>0</v>
      </c>
      <c r="H273" s="74"/>
      <c r="I273" s="74"/>
      <c r="J273" s="75">
        <f t="shared" si="66"/>
        <v>1092.0999999999999</v>
      </c>
      <c r="K273" s="74">
        <v>1092.0999999999999</v>
      </c>
      <c r="L273" s="74">
        <v>607.79999999999995</v>
      </c>
      <c r="M273" s="74">
        <v>160</v>
      </c>
      <c r="N273" s="74"/>
      <c r="O273" s="74">
        <v>200</v>
      </c>
      <c r="P273" s="74"/>
      <c r="Q273" s="74"/>
      <c r="R273" s="74">
        <v>7278.7</v>
      </c>
      <c r="S273" s="74"/>
      <c r="T273" s="74">
        <f t="shared" si="60"/>
        <v>0</v>
      </c>
      <c r="U273" s="145"/>
      <c r="V273"/>
      <c r="W273" s="74"/>
      <c r="X273" s="74"/>
      <c r="Y273" s="74"/>
      <c r="Z273" s="75">
        <f t="shared" si="68"/>
        <v>800</v>
      </c>
      <c r="AA273" s="74">
        <v>800</v>
      </c>
      <c r="AB273" s="74"/>
    </row>
    <row r="274" spans="1:28" ht="16.5" hidden="1" customHeight="1" x14ac:dyDescent="0.25">
      <c r="A274" s="14" t="s">
        <v>437</v>
      </c>
      <c r="B274" s="42" t="s">
        <v>145</v>
      </c>
      <c r="C274" s="42" t="s">
        <v>132</v>
      </c>
      <c r="D274" s="76"/>
      <c r="E274" s="76"/>
      <c r="F274" s="74"/>
      <c r="G274" s="75">
        <f t="shared" si="67"/>
        <v>0</v>
      </c>
      <c r="H274" s="74"/>
      <c r="I274" s="74"/>
      <c r="J274" s="75">
        <f t="shared" si="66"/>
        <v>1070.2</v>
      </c>
      <c r="K274" s="74">
        <f t="shared" si="69"/>
        <v>1070.2</v>
      </c>
      <c r="L274" s="74">
        <v>900</v>
      </c>
      <c r="M274" s="74">
        <v>5</v>
      </c>
      <c r="N274" s="74"/>
      <c r="O274" s="74">
        <v>15.2</v>
      </c>
      <c r="P274" s="74"/>
      <c r="Q274" s="74"/>
      <c r="R274" s="74">
        <v>150</v>
      </c>
      <c r="S274" s="74"/>
      <c r="T274" s="74">
        <f t="shared" si="60"/>
        <v>0</v>
      </c>
      <c r="U274" s="145"/>
      <c r="V274"/>
      <c r="W274" s="74"/>
      <c r="X274" s="74"/>
      <c r="Y274" s="74"/>
      <c r="Z274" s="75">
        <f t="shared" si="68"/>
        <v>800</v>
      </c>
      <c r="AA274" s="74">
        <v>800</v>
      </c>
      <c r="AB274" s="74"/>
    </row>
    <row r="275" spans="1:28" ht="16.5" hidden="1" customHeight="1" x14ac:dyDescent="0.25">
      <c r="A275" s="14" t="s">
        <v>365</v>
      </c>
      <c r="B275" s="42" t="s">
        <v>145</v>
      </c>
      <c r="C275" s="42" t="s">
        <v>132</v>
      </c>
      <c r="D275" s="76"/>
      <c r="E275" s="76"/>
      <c r="F275" s="74"/>
      <c r="G275" s="75">
        <f t="shared" si="67"/>
        <v>0</v>
      </c>
      <c r="H275" s="74"/>
      <c r="I275" s="74"/>
      <c r="J275" s="75">
        <f t="shared" si="66"/>
        <v>14635</v>
      </c>
      <c r="K275" s="74">
        <f t="shared" si="69"/>
        <v>14635</v>
      </c>
      <c r="L275" s="74">
        <v>3979.1</v>
      </c>
      <c r="M275" s="74">
        <v>125.2</v>
      </c>
      <c r="N275" s="74"/>
      <c r="O275" s="74">
        <v>338.8</v>
      </c>
      <c r="P275" s="74"/>
      <c r="Q275" s="74"/>
      <c r="R275" s="74">
        <v>10191.9</v>
      </c>
      <c r="S275" s="74"/>
      <c r="T275" s="74">
        <f t="shared" si="60"/>
        <v>0</v>
      </c>
      <c r="U275" s="145"/>
      <c r="V275"/>
      <c r="W275" s="74"/>
      <c r="X275" s="74"/>
      <c r="Y275" s="74"/>
      <c r="Z275" s="75">
        <f t="shared" si="68"/>
        <v>2500</v>
      </c>
      <c r="AA275" s="74">
        <v>2500</v>
      </c>
      <c r="AB275" s="74"/>
    </row>
    <row r="276" spans="1:28" ht="18.75" hidden="1" customHeight="1" x14ac:dyDescent="0.25">
      <c r="A276" s="45" t="s">
        <v>30</v>
      </c>
      <c r="B276" s="42"/>
      <c r="C276" s="42"/>
      <c r="D276" s="100">
        <f>D277+D278+D279</f>
        <v>0</v>
      </c>
      <c r="E276" s="100">
        <f>E277+E278+E279</f>
        <v>0</v>
      </c>
      <c r="F276" s="100">
        <f>F277+F278+F279</f>
        <v>0</v>
      </c>
      <c r="G276" s="75">
        <f t="shared" si="67"/>
        <v>0</v>
      </c>
      <c r="H276" s="100">
        <f>H277+H278+H279</f>
        <v>0</v>
      </c>
      <c r="I276" s="100">
        <f>I277+I278+I279</f>
        <v>0</v>
      </c>
      <c r="J276" s="75">
        <f t="shared" si="66"/>
        <v>2469.5</v>
      </c>
      <c r="K276" s="100">
        <f>K277+K278+K279</f>
        <v>2469.5</v>
      </c>
      <c r="L276" s="100">
        <f>L277+L278+L279</f>
        <v>2216.3000000000002</v>
      </c>
      <c r="M276" s="100">
        <f>M277+M278+M279</f>
        <v>120</v>
      </c>
      <c r="N276" s="100">
        <f>N277+N278+N279</f>
        <v>0</v>
      </c>
      <c r="O276" s="100">
        <f>O277+O278+O279</f>
        <v>81.599999999999994</v>
      </c>
      <c r="P276" s="100"/>
      <c r="Q276" s="100"/>
      <c r="R276" s="100">
        <f>R277+R278+R279</f>
        <v>0</v>
      </c>
      <c r="S276" s="100"/>
      <c r="T276" s="74">
        <f t="shared" si="60"/>
        <v>0</v>
      </c>
      <c r="U276" s="145"/>
      <c r="V276"/>
      <c r="W276" s="100"/>
      <c r="X276" s="100"/>
      <c r="Y276" s="100"/>
      <c r="Z276" s="75">
        <f t="shared" si="68"/>
        <v>2000</v>
      </c>
      <c r="AA276" s="100">
        <f>AA277+AA278+AA279</f>
        <v>2000</v>
      </c>
      <c r="AB276" s="100">
        <f>AB277+AB278+AB279</f>
        <v>0</v>
      </c>
    </row>
    <row r="277" spans="1:28" ht="16.5" hidden="1" customHeight="1" x14ac:dyDescent="0.25">
      <c r="A277" s="14" t="s">
        <v>440</v>
      </c>
      <c r="B277" s="42" t="s">
        <v>145</v>
      </c>
      <c r="C277" s="42" t="s">
        <v>132</v>
      </c>
      <c r="D277" s="76"/>
      <c r="E277" s="76"/>
      <c r="F277" s="74"/>
      <c r="G277" s="75">
        <f t="shared" si="67"/>
        <v>0</v>
      </c>
      <c r="H277" s="74"/>
      <c r="I277" s="74"/>
      <c r="J277" s="75">
        <f t="shared" si="66"/>
        <v>450.8</v>
      </c>
      <c r="K277" s="74">
        <f>L277+M277+N277+O277+R277</f>
        <v>450.8</v>
      </c>
      <c r="L277" s="74">
        <v>450.8</v>
      </c>
      <c r="M277" s="74"/>
      <c r="N277" s="74"/>
      <c r="O277" s="74"/>
      <c r="P277" s="74"/>
      <c r="Q277" s="74"/>
      <c r="R277" s="74"/>
      <c r="S277" s="74"/>
      <c r="T277" s="74">
        <f t="shared" si="60"/>
        <v>0</v>
      </c>
      <c r="U277" s="145"/>
      <c r="V277"/>
      <c r="W277" s="74"/>
      <c r="X277" s="74"/>
      <c r="Y277" s="74"/>
      <c r="Z277" s="75">
        <f t="shared" si="68"/>
        <v>500</v>
      </c>
      <c r="AA277" s="74">
        <v>500</v>
      </c>
      <c r="AB277" s="74"/>
    </row>
    <row r="278" spans="1:28" ht="16.5" hidden="1" customHeight="1" x14ac:dyDescent="0.25">
      <c r="A278" s="14" t="s">
        <v>441</v>
      </c>
      <c r="B278" s="42" t="s">
        <v>145</v>
      </c>
      <c r="C278" s="42" t="s">
        <v>132</v>
      </c>
      <c r="D278" s="76"/>
      <c r="E278" s="76"/>
      <c r="F278" s="74"/>
      <c r="G278" s="75">
        <f t="shared" si="67"/>
        <v>0</v>
      </c>
      <c r="H278" s="74"/>
      <c r="I278" s="74"/>
      <c r="J278" s="75">
        <f t="shared" si="66"/>
        <v>1353.5</v>
      </c>
      <c r="K278" s="74">
        <v>1353.5</v>
      </c>
      <c r="L278" s="74">
        <v>1353.5</v>
      </c>
      <c r="M278" s="74">
        <v>100</v>
      </c>
      <c r="N278" s="74"/>
      <c r="O278" s="74">
        <v>70</v>
      </c>
      <c r="P278" s="74"/>
      <c r="Q278" s="74"/>
      <c r="R278" s="74"/>
      <c r="S278" s="74"/>
      <c r="T278" s="74">
        <f t="shared" si="60"/>
        <v>0</v>
      </c>
      <c r="U278" s="145"/>
      <c r="V278"/>
      <c r="W278" s="74"/>
      <c r="X278" s="74"/>
      <c r="Y278" s="74"/>
      <c r="Z278" s="75">
        <f t="shared" si="68"/>
        <v>800</v>
      </c>
      <c r="AA278" s="74">
        <v>800</v>
      </c>
      <c r="AB278" s="74"/>
    </row>
    <row r="279" spans="1:28" ht="16.5" hidden="1" customHeight="1" x14ac:dyDescent="0.25">
      <c r="A279" s="14" t="s">
        <v>442</v>
      </c>
      <c r="B279" s="42" t="s">
        <v>145</v>
      </c>
      <c r="C279" s="42" t="s">
        <v>132</v>
      </c>
      <c r="D279" s="76"/>
      <c r="E279" s="76"/>
      <c r="F279" s="74"/>
      <c r="G279" s="75">
        <f t="shared" si="67"/>
        <v>0</v>
      </c>
      <c r="H279" s="74"/>
      <c r="I279" s="74"/>
      <c r="J279" s="75">
        <f t="shared" si="66"/>
        <v>665.2</v>
      </c>
      <c r="K279" s="74">
        <v>665.2</v>
      </c>
      <c r="L279" s="74">
        <v>412</v>
      </c>
      <c r="M279" s="74">
        <v>20</v>
      </c>
      <c r="N279" s="74"/>
      <c r="O279" s="74">
        <v>11.6</v>
      </c>
      <c r="P279" s="74"/>
      <c r="Q279" s="74"/>
      <c r="R279" s="74"/>
      <c r="S279" s="74"/>
      <c r="T279" s="74">
        <f t="shared" si="60"/>
        <v>0</v>
      </c>
      <c r="U279" s="145"/>
      <c r="V279"/>
      <c r="W279" s="74"/>
      <c r="X279" s="74"/>
      <c r="Y279" s="74"/>
      <c r="Z279" s="75">
        <f t="shared" si="68"/>
        <v>700</v>
      </c>
      <c r="AA279" s="74">
        <v>700</v>
      </c>
      <c r="AB279" s="74"/>
    </row>
    <row r="280" spans="1:28" ht="27" hidden="1" customHeight="1" x14ac:dyDescent="0.25">
      <c r="A280" s="45" t="s">
        <v>31</v>
      </c>
      <c r="B280" s="42"/>
      <c r="C280" s="42"/>
      <c r="D280" s="100">
        <f>D281+D282+D283</f>
        <v>0</v>
      </c>
      <c r="E280" s="100">
        <f>E281+E282+E283</f>
        <v>0</v>
      </c>
      <c r="F280" s="100">
        <f>F281+F282+F283</f>
        <v>0</v>
      </c>
      <c r="G280" s="75">
        <f t="shared" si="67"/>
        <v>0</v>
      </c>
      <c r="H280" s="100">
        <f>H281+H282+H283</f>
        <v>0</v>
      </c>
      <c r="I280" s="100">
        <f>I281+I282+I283</f>
        <v>0</v>
      </c>
      <c r="J280" s="75">
        <f t="shared" si="66"/>
        <v>1371.6</v>
      </c>
      <c r="K280" s="100">
        <f>K281+K282+K283</f>
        <v>1371.6</v>
      </c>
      <c r="L280" s="100">
        <f>L281+L282+L283</f>
        <v>1489</v>
      </c>
      <c r="M280" s="100">
        <f>M281+M282+M283</f>
        <v>0</v>
      </c>
      <c r="N280" s="100">
        <f>N281+N282+N283</f>
        <v>0</v>
      </c>
      <c r="O280" s="100">
        <f>O281+O282+O283</f>
        <v>168.79999999999998</v>
      </c>
      <c r="P280" s="100"/>
      <c r="Q280" s="100"/>
      <c r="R280" s="100">
        <f>R281+R282+R283</f>
        <v>0</v>
      </c>
      <c r="S280" s="100"/>
      <c r="T280" s="74">
        <f t="shared" si="60"/>
        <v>0</v>
      </c>
      <c r="U280" s="145"/>
      <c r="V280"/>
      <c r="W280" s="100"/>
      <c r="X280" s="100"/>
      <c r="Y280" s="100"/>
      <c r="Z280" s="75">
        <f t="shared" si="68"/>
        <v>1150</v>
      </c>
      <c r="AA280" s="100">
        <f>AA281+AA282+AA283</f>
        <v>1150</v>
      </c>
      <c r="AB280" s="100">
        <f>AB281+AB282+AB283</f>
        <v>0</v>
      </c>
    </row>
    <row r="281" spans="1:28" ht="16.5" hidden="1" customHeight="1" x14ac:dyDescent="0.25">
      <c r="A281" s="14" t="s">
        <v>443</v>
      </c>
      <c r="B281" s="42" t="s">
        <v>145</v>
      </c>
      <c r="C281" s="42" t="s">
        <v>132</v>
      </c>
      <c r="D281" s="76"/>
      <c r="E281" s="76"/>
      <c r="F281" s="74"/>
      <c r="G281" s="75">
        <f t="shared" si="67"/>
        <v>0</v>
      </c>
      <c r="H281" s="74"/>
      <c r="I281" s="74"/>
      <c r="J281" s="75">
        <f t="shared" si="66"/>
        <v>447.6</v>
      </c>
      <c r="K281" s="74">
        <v>447.6</v>
      </c>
      <c r="L281" s="74">
        <v>570</v>
      </c>
      <c r="M281" s="74"/>
      <c r="N281" s="74"/>
      <c r="O281" s="74">
        <v>4.0999999999999996</v>
      </c>
      <c r="P281" s="74"/>
      <c r="Q281" s="74"/>
      <c r="R281" s="74"/>
      <c r="S281" s="74"/>
      <c r="T281" s="74">
        <f t="shared" si="60"/>
        <v>0</v>
      </c>
      <c r="U281" s="145"/>
      <c r="V281"/>
      <c r="W281" s="74"/>
      <c r="X281" s="74"/>
      <c r="Y281" s="74"/>
      <c r="Z281" s="75">
        <f t="shared" si="68"/>
        <v>400</v>
      </c>
      <c r="AA281" s="74">
        <v>400</v>
      </c>
      <c r="AB281" s="74"/>
    </row>
    <row r="282" spans="1:28" ht="16.5" hidden="1" customHeight="1" x14ac:dyDescent="0.25">
      <c r="A282" s="14" t="s">
        <v>444</v>
      </c>
      <c r="B282" s="42" t="s">
        <v>145</v>
      </c>
      <c r="C282" s="42" t="s">
        <v>132</v>
      </c>
      <c r="D282" s="76"/>
      <c r="E282" s="76"/>
      <c r="F282" s="74"/>
      <c r="G282" s="75">
        <f t="shared" si="67"/>
        <v>0</v>
      </c>
      <c r="H282" s="74"/>
      <c r="I282" s="74"/>
      <c r="J282" s="75">
        <f t="shared" si="66"/>
        <v>364.5</v>
      </c>
      <c r="K282" s="74">
        <v>364.5</v>
      </c>
      <c r="L282" s="74">
        <v>425</v>
      </c>
      <c r="M282" s="74"/>
      <c r="N282" s="74"/>
      <c r="O282" s="74">
        <v>164.7</v>
      </c>
      <c r="P282" s="74"/>
      <c r="Q282" s="74"/>
      <c r="R282" s="74"/>
      <c r="S282" s="74"/>
      <c r="T282" s="74">
        <f t="shared" si="60"/>
        <v>0</v>
      </c>
      <c r="U282" s="145"/>
      <c r="V282"/>
      <c r="W282" s="74"/>
      <c r="X282" s="74"/>
      <c r="Y282" s="74"/>
      <c r="Z282" s="75">
        <f t="shared" si="68"/>
        <v>400</v>
      </c>
      <c r="AA282" s="74">
        <v>400</v>
      </c>
      <c r="AB282" s="74"/>
    </row>
    <row r="283" spans="1:28" ht="16.5" hidden="1" customHeight="1" x14ac:dyDescent="0.25">
      <c r="A283" s="14" t="s">
        <v>438</v>
      </c>
      <c r="B283" s="42" t="s">
        <v>145</v>
      </c>
      <c r="C283" s="42" t="s">
        <v>132</v>
      </c>
      <c r="D283" s="76"/>
      <c r="E283" s="76"/>
      <c r="F283" s="74"/>
      <c r="G283" s="75">
        <f t="shared" si="67"/>
        <v>0</v>
      </c>
      <c r="H283" s="74"/>
      <c r="I283" s="74"/>
      <c r="J283" s="75">
        <f t="shared" si="66"/>
        <v>559.5</v>
      </c>
      <c r="K283" s="74">
        <v>559.5</v>
      </c>
      <c r="L283" s="74">
        <v>494</v>
      </c>
      <c r="M283" s="74"/>
      <c r="N283" s="74"/>
      <c r="O283" s="74"/>
      <c r="P283" s="74"/>
      <c r="Q283" s="74"/>
      <c r="R283" s="74"/>
      <c r="S283" s="74"/>
      <c r="T283" s="74">
        <f t="shared" si="60"/>
        <v>0</v>
      </c>
      <c r="U283" s="145"/>
      <c r="V283"/>
      <c r="W283" s="74"/>
      <c r="X283" s="74"/>
      <c r="Y283" s="74"/>
      <c r="Z283" s="75">
        <f t="shared" si="68"/>
        <v>350</v>
      </c>
      <c r="AA283" s="74">
        <v>350</v>
      </c>
      <c r="AB283" s="74"/>
    </row>
    <row r="284" spans="1:28" ht="40.5" hidden="1" customHeight="1" x14ac:dyDescent="0.25">
      <c r="A284" s="40" t="s">
        <v>64</v>
      </c>
      <c r="B284" s="42" t="s">
        <v>145</v>
      </c>
      <c r="C284" s="42" t="s">
        <v>132</v>
      </c>
      <c r="D284" s="76"/>
      <c r="E284" s="76"/>
      <c r="F284" s="74"/>
      <c r="G284" s="75">
        <f t="shared" si="67"/>
        <v>125</v>
      </c>
      <c r="H284" s="117">
        <v>125</v>
      </c>
      <c r="I284" s="74"/>
      <c r="J284" s="75"/>
      <c r="K284" s="74"/>
      <c r="L284" s="74"/>
      <c r="M284" s="74"/>
      <c r="N284" s="74"/>
      <c r="O284" s="74"/>
      <c r="P284" s="74"/>
      <c r="Q284" s="74"/>
      <c r="R284" s="74"/>
      <c r="S284" s="74"/>
      <c r="T284" s="74">
        <f t="shared" si="60"/>
        <v>0</v>
      </c>
      <c r="U284" s="145"/>
      <c r="V284"/>
      <c r="W284" s="74"/>
      <c r="X284" s="74"/>
      <c r="Y284" s="74"/>
      <c r="Z284" s="75">
        <f t="shared" si="68"/>
        <v>0</v>
      </c>
      <c r="AA284" s="74"/>
      <c r="AB284" s="74"/>
    </row>
    <row r="285" spans="1:28" ht="40.5" hidden="1" customHeight="1" x14ac:dyDescent="0.25">
      <c r="A285" s="40" t="s">
        <v>38</v>
      </c>
      <c r="B285" s="42"/>
      <c r="C285" s="42"/>
      <c r="D285" s="76"/>
      <c r="E285" s="76"/>
      <c r="F285" s="74"/>
      <c r="G285" s="75"/>
      <c r="H285" s="117"/>
      <c r="I285" s="74"/>
      <c r="J285" s="75"/>
      <c r="K285" s="74">
        <v>2258</v>
      </c>
      <c r="L285" s="74"/>
      <c r="M285" s="74"/>
      <c r="N285" s="74"/>
      <c r="O285" s="74"/>
      <c r="P285" s="74"/>
      <c r="Q285" s="74"/>
      <c r="R285" s="74"/>
      <c r="S285" s="74"/>
      <c r="T285" s="74"/>
      <c r="U285" s="145"/>
      <c r="V285"/>
      <c r="W285" s="74"/>
      <c r="X285" s="74"/>
      <c r="Y285" s="74"/>
      <c r="Z285" s="75"/>
      <c r="AA285" s="74">
        <v>2258</v>
      </c>
      <c r="AB285" s="74"/>
    </row>
    <row r="286" spans="1:28" s="18" customFormat="1" ht="16.5" hidden="1" customHeight="1" x14ac:dyDescent="0.25">
      <c r="A286" s="16" t="s">
        <v>237</v>
      </c>
      <c r="B286" s="24" t="s">
        <v>145</v>
      </c>
      <c r="C286" s="24" t="s">
        <v>168</v>
      </c>
      <c r="D286" s="91">
        <f>SUM(D287+D288+D289+D290+D312+D314+D322+D323+D324)</f>
        <v>50805.700000000004</v>
      </c>
      <c r="E286" s="91">
        <f>SUM(E287+E288+E289+E290+E312+E313+E314+E322+E323+E324)</f>
        <v>131760.80000000002</v>
      </c>
      <c r="F286" s="91">
        <f t="shared" ref="F286:AB286" si="70">SUM(F287+F288+F289+F290+F312+F314+F322+F323+F324)</f>
        <v>0</v>
      </c>
      <c r="G286" s="92">
        <f t="shared" si="70"/>
        <v>87732.2</v>
      </c>
      <c r="H286" s="91">
        <f t="shared" si="70"/>
        <v>84642.2</v>
      </c>
      <c r="I286" s="91">
        <f t="shared" si="70"/>
        <v>3090</v>
      </c>
      <c r="J286" s="92">
        <f t="shared" si="70"/>
        <v>194337.7</v>
      </c>
      <c r="K286" s="91">
        <f>SUM(K287+K288+K289+K290+K312+K314+K322+K323+K324)</f>
        <v>129331.59999999999</v>
      </c>
      <c r="L286" s="91">
        <f t="shared" si="70"/>
        <v>3598.6</v>
      </c>
      <c r="M286" s="91">
        <f t="shared" si="70"/>
        <v>0</v>
      </c>
      <c r="N286" s="91">
        <f t="shared" si="70"/>
        <v>0</v>
      </c>
      <c r="O286" s="91">
        <f t="shared" si="70"/>
        <v>0</v>
      </c>
      <c r="P286" s="91">
        <f t="shared" si="70"/>
        <v>0</v>
      </c>
      <c r="Q286" s="91">
        <f t="shared" si="70"/>
        <v>0</v>
      </c>
      <c r="R286" s="91">
        <f t="shared" si="70"/>
        <v>4995.1000000000004</v>
      </c>
      <c r="S286" s="91">
        <f t="shared" si="70"/>
        <v>0</v>
      </c>
      <c r="T286" s="91">
        <f t="shared" si="70"/>
        <v>67326.100000000006</v>
      </c>
      <c r="U286" s="145"/>
      <c r="V286"/>
      <c r="W286" s="91"/>
      <c r="X286" s="91"/>
      <c r="Y286" s="91"/>
      <c r="Z286" s="75">
        <f t="shared" si="68"/>
        <v>174915.6</v>
      </c>
      <c r="AA286" s="91">
        <f t="shared" si="70"/>
        <v>107589.5</v>
      </c>
      <c r="AB286" s="91">
        <f t="shared" si="70"/>
        <v>67326.100000000006</v>
      </c>
    </row>
    <row r="287" spans="1:28" ht="26.25" hidden="1" x14ac:dyDescent="0.25">
      <c r="A287" s="14" t="s">
        <v>373</v>
      </c>
      <c r="B287" s="20" t="s">
        <v>145</v>
      </c>
      <c r="C287" s="20" t="s">
        <v>168</v>
      </c>
      <c r="D287" s="76">
        <v>14425.4</v>
      </c>
      <c r="E287" s="73">
        <v>17116.400000000001</v>
      </c>
      <c r="F287" s="74"/>
      <c r="G287" s="75">
        <f t="shared" si="56"/>
        <v>16731</v>
      </c>
      <c r="H287" s="74">
        <v>16731</v>
      </c>
      <c r="I287" s="74"/>
      <c r="J287" s="75">
        <f>SUM(K287+T287)</f>
        <v>22135</v>
      </c>
      <c r="K287" s="74">
        <v>22135</v>
      </c>
      <c r="L287" s="74"/>
      <c r="M287" s="74"/>
      <c r="N287" s="74"/>
      <c r="O287" s="74"/>
      <c r="P287" s="74"/>
      <c r="Q287" s="74"/>
      <c r="R287" s="74"/>
      <c r="S287" s="74"/>
      <c r="T287" s="74"/>
      <c r="U287" s="144"/>
      <c r="V287"/>
      <c r="W287" s="74"/>
      <c r="X287" s="74"/>
      <c r="Y287" s="74"/>
      <c r="Z287" s="75">
        <f t="shared" si="68"/>
        <v>21235</v>
      </c>
      <c r="AA287" s="74">
        <v>21235</v>
      </c>
      <c r="AB287" s="74"/>
    </row>
    <row r="288" spans="1:28" ht="26.25" hidden="1" x14ac:dyDescent="0.25">
      <c r="A288" s="14" t="s">
        <v>372</v>
      </c>
      <c r="B288" s="20" t="s">
        <v>145</v>
      </c>
      <c r="C288" s="20" t="s">
        <v>168</v>
      </c>
      <c r="D288" s="76">
        <v>28184.400000000001</v>
      </c>
      <c r="E288" s="73">
        <v>29961.200000000001</v>
      </c>
      <c r="F288" s="74"/>
      <c r="G288" s="75">
        <f t="shared" si="56"/>
        <v>28839</v>
      </c>
      <c r="H288" s="74">
        <v>28839</v>
      </c>
      <c r="I288" s="74"/>
      <c r="J288" s="75">
        <f>SUM(K288+T288)</f>
        <v>38891.199999999997</v>
      </c>
      <c r="K288" s="74">
        <v>38891.199999999997</v>
      </c>
      <c r="L288" s="74"/>
      <c r="M288" s="74"/>
      <c r="N288" s="74"/>
      <c r="O288" s="74"/>
      <c r="P288" s="74"/>
      <c r="Q288" s="74"/>
      <c r="R288" s="74"/>
      <c r="S288" s="74"/>
      <c r="T288" s="74"/>
      <c r="U288" s="144"/>
      <c r="V288"/>
      <c r="W288" s="74"/>
      <c r="X288" s="74"/>
      <c r="Y288" s="74"/>
      <c r="Z288" s="75">
        <f t="shared" si="68"/>
        <v>28762.799999999999</v>
      </c>
      <c r="AA288" s="74">
        <v>28762.799999999999</v>
      </c>
      <c r="AB288" s="74"/>
    </row>
    <row r="289" spans="1:28" ht="25.5" hidden="1" x14ac:dyDescent="0.2">
      <c r="A289" s="40" t="s">
        <v>61</v>
      </c>
      <c r="B289" s="42" t="s">
        <v>145</v>
      </c>
      <c r="C289" s="42" t="s">
        <v>168</v>
      </c>
      <c r="D289" s="76">
        <v>2051.8000000000002</v>
      </c>
      <c r="E289" s="73"/>
      <c r="F289" s="74"/>
      <c r="G289" s="75">
        <f t="shared" si="56"/>
        <v>0</v>
      </c>
      <c r="H289" s="74"/>
      <c r="I289" s="74"/>
      <c r="J289" s="75">
        <f>SUM(K289+T289)</f>
        <v>0</v>
      </c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5">
        <f t="shared" si="68"/>
        <v>0</v>
      </c>
      <c r="AA289" s="74"/>
      <c r="AB289" s="74"/>
    </row>
    <row r="290" spans="1:28" ht="38.25" hidden="1" customHeight="1" collapsed="1" x14ac:dyDescent="0.2">
      <c r="A290" s="14" t="s">
        <v>374</v>
      </c>
      <c r="B290" s="20" t="s">
        <v>145</v>
      </c>
      <c r="C290" s="20" t="s">
        <v>168</v>
      </c>
      <c r="D290" s="73">
        <f>SUM(D291+D293+D294+D295+D296+D297+D298+D299+D300+D301+D302+D303+D304+D305+D306+D307+D308+D309+D310+D311)</f>
        <v>0</v>
      </c>
      <c r="E290" s="73">
        <f>SUM(E291+E292+E293+E294+E295+E296+E297+E298+E299+E300+E301+E302+E303+E304+E305+E306+E307+E308+E309+E310+E311)</f>
        <v>4422.9999999999991</v>
      </c>
      <c r="F290" s="73">
        <f>SUM(F291+F293+F294+F295+F296+F297+F298+F299+F300+F301+F302+F303+F304+F305+F306+F307+F308+F309+F310+F311)</f>
        <v>0</v>
      </c>
      <c r="G290" s="75">
        <f>SUM(I290+H290)</f>
        <v>7543</v>
      </c>
      <c r="H290" s="73">
        <v>7543</v>
      </c>
      <c r="I290" s="73">
        <f>SUM(I291+I293+I294+I295+I296+I297+I298+I299+I300+I301+I302+I303+I304+I305+I306+I307+I308+I309+I310+I311)</f>
        <v>0</v>
      </c>
      <c r="J290" s="75">
        <f>SUM(K290+T290)</f>
        <v>7543</v>
      </c>
      <c r="K290" s="73">
        <v>7543</v>
      </c>
      <c r="L290" s="73"/>
      <c r="M290" s="73"/>
      <c r="N290" s="73"/>
      <c r="O290" s="73"/>
      <c r="P290" s="73"/>
      <c r="Q290" s="73"/>
      <c r="R290" s="73"/>
      <c r="S290" s="73"/>
      <c r="T290" s="73">
        <f>SUM(T291+T293+T294+T295+T296+T297+T298+T299+T300+T301+T302+T303+T304+T305+T306+T307+T308+T309+T310+T311)</f>
        <v>0</v>
      </c>
      <c r="U290" s="73"/>
      <c r="V290" s="73"/>
      <c r="W290" s="73"/>
      <c r="X290" s="73"/>
      <c r="Y290" s="73"/>
      <c r="Z290" s="75">
        <f t="shared" si="68"/>
        <v>4423</v>
      </c>
      <c r="AA290" s="74">
        <v>4423</v>
      </c>
      <c r="AB290" s="74"/>
    </row>
    <row r="291" spans="1:28" hidden="1" outlineLevel="1" x14ac:dyDescent="0.2">
      <c r="A291" s="14" t="s">
        <v>121</v>
      </c>
      <c r="B291" s="20" t="s">
        <v>145</v>
      </c>
      <c r="C291" s="20" t="s">
        <v>168</v>
      </c>
      <c r="D291" s="76"/>
      <c r="E291" s="73">
        <v>3924.8</v>
      </c>
      <c r="F291" s="74"/>
      <c r="G291" s="75">
        <f t="shared" si="56"/>
        <v>0</v>
      </c>
      <c r="H291" s="74"/>
      <c r="I291" s="74"/>
      <c r="J291" s="75">
        <f t="shared" ref="J291:J323" si="71">SUM(K291+T291)</f>
        <v>0</v>
      </c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5">
        <f t="shared" si="68"/>
        <v>0</v>
      </c>
      <c r="AA291" s="74"/>
      <c r="AB291" s="74"/>
    </row>
    <row r="292" spans="1:28" hidden="1" outlineLevel="1" x14ac:dyDescent="0.2">
      <c r="A292" s="14" t="s">
        <v>173</v>
      </c>
      <c r="B292" s="20" t="s">
        <v>145</v>
      </c>
      <c r="C292" s="20" t="s">
        <v>168</v>
      </c>
      <c r="D292" s="76"/>
      <c r="E292" s="73">
        <v>3.2</v>
      </c>
      <c r="F292" s="74"/>
      <c r="G292" s="75">
        <f>SUM(I292+H292)</f>
        <v>0</v>
      </c>
      <c r="H292" s="74"/>
      <c r="I292" s="74"/>
      <c r="J292" s="75">
        <f>SUM(K292+T292)</f>
        <v>0</v>
      </c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5">
        <f t="shared" si="68"/>
        <v>0</v>
      </c>
      <c r="AA292" s="74"/>
      <c r="AB292" s="74"/>
    </row>
    <row r="293" spans="1:28" hidden="1" outlineLevel="1" x14ac:dyDescent="0.2">
      <c r="A293" s="14" t="s">
        <v>174</v>
      </c>
      <c r="B293" s="20" t="s">
        <v>145</v>
      </c>
      <c r="C293" s="20" t="s">
        <v>168</v>
      </c>
      <c r="D293" s="76"/>
      <c r="E293" s="73">
        <v>1.5</v>
      </c>
      <c r="F293" s="74"/>
      <c r="G293" s="75">
        <f t="shared" si="56"/>
        <v>0</v>
      </c>
      <c r="H293" s="74"/>
      <c r="I293" s="74"/>
      <c r="J293" s="75">
        <f t="shared" si="71"/>
        <v>0</v>
      </c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5">
        <f t="shared" si="68"/>
        <v>0</v>
      </c>
      <c r="AA293" s="74"/>
      <c r="AB293" s="74"/>
    </row>
    <row r="294" spans="1:28" hidden="1" outlineLevel="1" x14ac:dyDescent="0.2">
      <c r="A294" s="14" t="s">
        <v>177</v>
      </c>
      <c r="B294" s="20" t="s">
        <v>145</v>
      </c>
      <c r="C294" s="20" t="s">
        <v>168</v>
      </c>
      <c r="D294" s="76"/>
      <c r="E294" s="73">
        <v>1.1000000000000001</v>
      </c>
      <c r="F294" s="74"/>
      <c r="G294" s="75">
        <f t="shared" si="56"/>
        <v>0</v>
      </c>
      <c r="H294" s="74"/>
      <c r="I294" s="74"/>
      <c r="J294" s="75">
        <f t="shared" si="71"/>
        <v>0</v>
      </c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5">
        <f t="shared" si="68"/>
        <v>0</v>
      </c>
      <c r="AA294" s="74"/>
      <c r="AB294" s="74"/>
    </row>
    <row r="295" spans="1:28" hidden="1" outlineLevel="1" x14ac:dyDescent="0.2">
      <c r="A295" s="14" t="s">
        <v>175</v>
      </c>
      <c r="B295" s="20" t="s">
        <v>145</v>
      </c>
      <c r="C295" s="20" t="s">
        <v>168</v>
      </c>
      <c r="D295" s="76"/>
      <c r="E295" s="73">
        <v>2.4</v>
      </c>
      <c r="F295" s="74"/>
      <c r="G295" s="75">
        <f t="shared" si="56"/>
        <v>0</v>
      </c>
      <c r="H295" s="74"/>
      <c r="I295" s="74"/>
      <c r="J295" s="75">
        <f t="shared" si="71"/>
        <v>0</v>
      </c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5">
        <f t="shared" si="68"/>
        <v>0</v>
      </c>
      <c r="AA295" s="74"/>
      <c r="AB295" s="74"/>
    </row>
    <row r="296" spans="1:28" hidden="1" outlineLevel="1" x14ac:dyDescent="0.2">
      <c r="A296" s="14" t="s">
        <v>178</v>
      </c>
      <c r="B296" s="20" t="s">
        <v>145</v>
      </c>
      <c r="C296" s="20" t="s">
        <v>168</v>
      </c>
      <c r="D296" s="76"/>
      <c r="E296" s="73">
        <v>3.2</v>
      </c>
      <c r="F296" s="74"/>
      <c r="G296" s="75">
        <f t="shared" si="56"/>
        <v>0</v>
      </c>
      <c r="H296" s="74"/>
      <c r="I296" s="74"/>
      <c r="J296" s="75">
        <f t="shared" si="71"/>
        <v>0</v>
      </c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5">
        <f t="shared" si="68"/>
        <v>0</v>
      </c>
      <c r="AA296" s="74"/>
      <c r="AB296" s="74"/>
    </row>
    <row r="297" spans="1:28" hidden="1" outlineLevel="1" x14ac:dyDescent="0.2">
      <c r="A297" s="14" t="s">
        <v>179</v>
      </c>
      <c r="B297" s="20" t="s">
        <v>145</v>
      </c>
      <c r="C297" s="20" t="s">
        <v>168</v>
      </c>
      <c r="D297" s="76"/>
      <c r="E297" s="73">
        <v>1.7</v>
      </c>
      <c r="F297" s="74"/>
      <c r="G297" s="75">
        <f t="shared" si="56"/>
        <v>0</v>
      </c>
      <c r="H297" s="74"/>
      <c r="I297" s="74"/>
      <c r="J297" s="75">
        <f t="shared" si="71"/>
        <v>0</v>
      </c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5">
        <f t="shared" si="68"/>
        <v>0</v>
      </c>
      <c r="AA297" s="74"/>
      <c r="AB297" s="74"/>
    </row>
    <row r="298" spans="1:28" hidden="1" outlineLevel="1" x14ac:dyDescent="0.2">
      <c r="A298" s="14" t="s">
        <v>181</v>
      </c>
      <c r="B298" s="20" t="s">
        <v>145</v>
      </c>
      <c r="C298" s="20" t="s">
        <v>168</v>
      </c>
      <c r="D298" s="76"/>
      <c r="E298" s="73">
        <v>3</v>
      </c>
      <c r="F298" s="74"/>
      <c r="G298" s="75">
        <f t="shared" si="56"/>
        <v>0</v>
      </c>
      <c r="H298" s="74"/>
      <c r="I298" s="74"/>
      <c r="J298" s="75">
        <f t="shared" si="71"/>
        <v>0</v>
      </c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5">
        <f t="shared" si="68"/>
        <v>0</v>
      </c>
      <c r="AA298" s="74"/>
      <c r="AB298" s="74"/>
    </row>
    <row r="299" spans="1:28" hidden="1" outlineLevel="1" x14ac:dyDescent="0.2">
      <c r="A299" s="14" t="s">
        <v>182</v>
      </c>
      <c r="B299" s="20" t="s">
        <v>145</v>
      </c>
      <c r="C299" s="20" t="s">
        <v>168</v>
      </c>
      <c r="D299" s="76"/>
      <c r="E299" s="73">
        <v>1.9</v>
      </c>
      <c r="F299" s="74"/>
      <c r="G299" s="75">
        <f t="shared" si="56"/>
        <v>0</v>
      </c>
      <c r="H299" s="74"/>
      <c r="I299" s="74"/>
      <c r="J299" s="75">
        <f t="shared" si="71"/>
        <v>0</v>
      </c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5">
        <f t="shared" si="68"/>
        <v>0</v>
      </c>
      <c r="AA299" s="74"/>
      <c r="AB299" s="74"/>
    </row>
    <row r="300" spans="1:28" hidden="1" outlineLevel="1" x14ac:dyDescent="0.2">
      <c r="A300" s="14" t="s">
        <v>180</v>
      </c>
      <c r="B300" s="20" t="s">
        <v>145</v>
      </c>
      <c r="C300" s="20" t="s">
        <v>168</v>
      </c>
      <c r="D300" s="76"/>
      <c r="E300" s="73">
        <v>0.8</v>
      </c>
      <c r="F300" s="74"/>
      <c r="G300" s="75">
        <f t="shared" si="56"/>
        <v>0</v>
      </c>
      <c r="H300" s="74"/>
      <c r="I300" s="74"/>
      <c r="J300" s="75">
        <f t="shared" si="71"/>
        <v>0</v>
      </c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5">
        <f t="shared" si="68"/>
        <v>0</v>
      </c>
      <c r="AA300" s="74"/>
      <c r="AB300" s="74"/>
    </row>
    <row r="301" spans="1:28" hidden="1" outlineLevel="1" x14ac:dyDescent="0.2">
      <c r="A301" s="14" t="s">
        <v>183</v>
      </c>
      <c r="B301" s="20" t="s">
        <v>145</v>
      </c>
      <c r="C301" s="20" t="s">
        <v>168</v>
      </c>
      <c r="D301" s="76"/>
      <c r="E301" s="73">
        <v>1.9</v>
      </c>
      <c r="F301" s="74"/>
      <c r="G301" s="75">
        <f t="shared" si="56"/>
        <v>0</v>
      </c>
      <c r="H301" s="74"/>
      <c r="I301" s="74"/>
      <c r="J301" s="75">
        <f t="shared" si="71"/>
        <v>0</v>
      </c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5">
        <f t="shared" si="68"/>
        <v>0</v>
      </c>
      <c r="AA301" s="74"/>
      <c r="AB301" s="74"/>
    </row>
    <row r="302" spans="1:28" hidden="1" outlineLevel="1" x14ac:dyDescent="0.2">
      <c r="A302" s="14" t="s">
        <v>176</v>
      </c>
      <c r="B302" s="20" t="s">
        <v>145</v>
      </c>
      <c r="C302" s="20" t="s">
        <v>168</v>
      </c>
      <c r="D302" s="76"/>
      <c r="E302" s="73">
        <v>2.2000000000000002</v>
      </c>
      <c r="F302" s="74"/>
      <c r="G302" s="75">
        <f t="shared" si="56"/>
        <v>0</v>
      </c>
      <c r="H302" s="74"/>
      <c r="I302" s="74"/>
      <c r="J302" s="75">
        <f t="shared" si="71"/>
        <v>0</v>
      </c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5">
        <f t="shared" si="68"/>
        <v>0</v>
      </c>
      <c r="AA302" s="74"/>
      <c r="AB302" s="74"/>
    </row>
    <row r="303" spans="1:28" hidden="1" outlineLevel="1" x14ac:dyDescent="0.2">
      <c r="A303" s="14" t="s">
        <v>232</v>
      </c>
      <c r="B303" s="20" t="s">
        <v>145</v>
      </c>
      <c r="C303" s="20" t="s">
        <v>168</v>
      </c>
      <c r="D303" s="76"/>
      <c r="E303" s="73">
        <v>38.9</v>
      </c>
      <c r="F303" s="74"/>
      <c r="G303" s="75">
        <f t="shared" si="56"/>
        <v>0</v>
      </c>
      <c r="H303" s="74"/>
      <c r="I303" s="74"/>
      <c r="J303" s="75">
        <f t="shared" si="71"/>
        <v>0</v>
      </c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5">
        <f t="shared" si="68"/>
        <v>0</v>
      </c>
      <c r="AA303" s="74"/>
      <c r="AB303" s="74"/>
    </row>
    <row r="304" spans="1:28" hidden="1" outlineLevel="1" x14ac:dyDescent="0.2">
      <c r="A304" s="14" t="s">
        <v>233</v>
      </c>
      <c r="B304" s="20" t="s">
        <v>145</v>
      </c>
      <c r="C304" s="20" t="s">
        <v>168</v>
      </c>
      <c r="D304" s="76"/>
      <c r="E304" s="73">
        <v>35.5</v>
      </c>
      <c r="F304" s="74"/>
      <c r="G304" s="75">
        <f t="shared" si="56"/>
        <v>0</v>
      </c>
      <c r="H304" s="74"/>
      <c r="I304" s="74"/>
      <c r="J304" s="75">
        <f t="shared" si="71"/>
        <v>0</v>
      </c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5">
        <f t="shared" si="68"/>
        <v>0</v>
      </c>
      <c r="AA304" s="74"/>
      <c r="AB304" s="74"/>
    </row>
    <row r="305" spans="1:28" hidden="1" outlineLevel="1" x14ac:dyDescent="0.2">
      <c r="A305" s="14" t="s">
        <v>234</v>
      </c>
      <c r="B305" s="20" t="s">
        <v>145</v>
      </c>
      <c r="C305" s="20" t="s">
        <v>168</v>
      </c>
      <c r="D305" s="76"/>
      <c r="E305" s="73">
        <v>32.1</v>
      </c>
      <c r="F305" s="74"/>
      <c r="G305" s="75">
        <f t="shared" si="56"/>
        <v>0</v>
      </c>
      <c r="H305" s="74"/>
      <c r="I305" s="74"/>
      <c r="J305" s="75">
        <f t="shared" si="71"/>
        <v>0</v>
      </c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5">
        <f t="shared" si="68"/>
        <v>0</v>
      </c>
      <c r="AA305" s="74"/>
      <c r="AB305" s="74"/>
    </row>
    <row r="306" spans="1:28" hidden="1" outlineLevel="1" x14ac:dyDescent="0.2">
      <c r="A306" s="14" t="s">
        <v>235</v>
      </c>
      <c r="B306" s="20" t="s">
        <v>145</v>
      </c>
      <c r="C306" s="20" t="s">
        <v>168</v>
      </c>
      <c r="D306" s="76"/>
      <c r="E306" s="73">
        <v>100</v>
      </c>
      <c r="F306" s="74"/>
      <c r="G306" s="75">
        <f t="shared" si="56"/>
        <v>0</v>
      </c>
      <c r="H306" s="74"/>
      <c r="I306" s="74"/>
      <c r="J306" s="75">
        <f t="shared" si="71"/>
        <v>0</v>
      </c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5">
        <f t="shared" si="68"/>
        <v>0</v>
      </c>
      <c r="AA306" s="74"/>
      <c r="AB306" s="74"/>
    </row>
    <row r="307" spans="1:28" hidden="1" outlineLevel="1" x14ac:dyDescent="0.2">
      <c r="A307" s="14" t="s">
        <v>184</v>
      </c>
      <c r="B307" s="20" t="s">
        <v>145</v>
      </c>
      <c r="C307" s="20" t="s">
        <v>168</v>
      </c>
      <c r="D307" s="76"/>
      <c r="E307" s="73">
        <v>50.2</v>
      </c>
      <c r="F307" s="102"/>
      <c r="G307" s="75">
        <f t="shared" si="56"/>
        <v>0</v>
      </c>
      <c r="H307" s="102"/>
      <c r="I307" s="102"/>
      <c r="J307" s="75">
        <f t="shared" si="71"/>
        <v>0</v>
      </c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5">
        <f t="shared" si="68"/>
        <v>0</v>
      </c>
      <c r="AA307" s="74"/>
      <c r="AB307" s="74"/>
    </row>
    <row r="308" spans="1:28" hidden="1" outlineLevel="1" x14ac:dyDescent="0.2">
      <c r="A308" s="14" t="s">
        <v>185</v>
      </c>
      <c r="B308" s="20" t="s">
        <v>145</v>
      </c>
      <c r="C308" s="20" t="s">
        <v>168</v>
      </c>
      <c r="D308" s="76"/>
      <c r="E308" s="73">
        <v>26.3</v>
      </c>
      <c r="F308" s="74"/>
      <c r="G308" s="75">
        <f t="shared" ref="G308:G363" si="72">SUM(I308+H308)</f>
        <v>0</v>
      </c>
      <c r="H308" s="74"/>
      <c r="I308" s="74"/>
      <c r="J308" s="75">
        <f t="shared" si="71"/>
        <v>0</v>
      </c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5">
        <f t="shared" si="68"/>
        <v>0</v>
      </c>
      <c r="AA308" s="74"/>
      <c r="AB308" s="74"/>
    </row>
    <row r="309" spans="1:28" hidden="1" outlineLevel="1" x14ac:dyDescent="0.2">
      <c r="A309" s="14" t="s">
        <v>236</v>
      </c>
      <c r="B309" s="20" t="s">
        <v>145</v>
      </c>
      <c r="C309" s="20" t="s">
        <v>168</v>
      </c>
      <c r="D309" s="76"/>
      <c r="E309" s="73">
        <v>27.5</v>
      </c>
      <c r="F309" s="74"/>
      <c r="G309" s="75">
        <f t="shared" si="72"/>
        <v>0</v>
      </c>
      <c r="H309" s="74"/>
      <c r="I309" s="74"/>
      <c r="J309" s="75">
        <f t="shared" si="71"/>
        <v>0</v>
      </c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5">
        <f t="shared" si="68"/>
        <v>0</v>
      </c>
      <c r="AA309" s="74"/>
      <c r="AB309" s="74"/>
    </row>
    <row r="310" spans="1:28" hidden="1" outlineLevel="1" x14ac:dyDescent="0.2">
      <c r="A310" s="14" t="s">
        <v>375</v>
      </c>
      <c r="B310" s="20" t="s">
        <v>145</v>
      </c>
      <c r="C310" s="20" t="s">
        <v>168</v>
      </c>
      <c r="D310" s="76"/>
      <c r="E310" s="73">
        <v>77.400000000000006</v>
      </c>
      <c r="F310" s="74"/>
      <c r="G310" s="75">
        <f t="shared" si="72"/>
        <v>0</v>
      </c>
      <c r="H310" s="74"/>
      <c r="I310" s="74"/>
      <c r="J310" s="75">
        <f t="shared" si="71"/>
        <v>0</v>
      </c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5">
        <f t="shared" si="68"/>
        <v>0</v>
      </c>
      <c r="AA310" s="74"/>
      <c r="AB310" s="74"/>
    </row>
    <row r="311" spans="1:28" hidden="1" outlineLevel="1" x14ac:dyDescent="0.2">
      <c r="A311" s="14" t="s">
        <v>376</v>
      </c>
      <c r="B311" s="20" t="s">
        <v>145</v>
      </c>
      <c r="C311" s="20" t="s">
        <v>168</v>
      </c>
      <c r="D311" s="76"/>
      <c r="E311" s="73">
        <v>87.4</v>
      </c>
      <c r="F311" s="74"/>
      <c r="G311" s="75">
        <f t="shared" si="72"/>
        <v>0</v>
      </c>
      <c r="H311" s="74"/>
      <c r="I311" s="74"/>
      <c r="J311" s="75">
        <f t="shared" si="71"/>
        <v>0</v>
      </c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5">
        <f t="shared" si="68"/>
        <v>0</v>
      </c>
      <c r="AA311" s="74"/>
      <c r="AB311" s="74"/>
    </row>
    <row r="312" spans="1:28" ht="50.25" hidden="1" customHeight="1" collapsed="1" x14ac:dyDescent="0.2">
      <c r="A312" s="14" t="s">
        <v>378</v>
      </c>
      <c r="B312" s="20" t="s">
        <v>145</v>
      </c>
      <c r="C312" s="20" t="s">
        <v>168</v>
      </c>
      <c r="D312" s="76">
        <v>6144.1</v>
      </c>
      <c r="E312" s="73">
        <v>79701.8</v>
      </c>
      <c r="F312" s="74"/>
      <c r="G312" s="75">
        <f>SUM(I312+H312)</f>
        <v>31529.200000000001</v>
      </c>
      <c r="H312" s="74">
        <v>31529.200000000001</v>
      </c>
      <c r="I312" s="74"/>
      <c r="J312" s="75">
        <f t="shared" si="71"/>
        <v>106916.79999999999</v>
      </c>
      <c r="K312" s="74">
        <v>47164.7</v>
      </c>
      <c r="L312" s="74"/>
      <c r="M312" s="74"/>
      <c r="N312" s="74"/>
      <c r="O312" s="74"/>
      <c r="P312" s="74"/>
      <c r="Q312" s="74"/>
      <c r="R312" s="74"/>
      <c r="S312" s="74"/>
      <c r="T312" s="117">
        <f>SUM(U312)</f>
        <v>59752.1</v>
      </c>
      <c r="U312" s="117">
        <v>59752.1</v>
      </c>
      <c r="V312" s="117"/>
      <c r="W312" s="117"/>
      <c r="X312" s="117"/>
      <c r="Y312" s="117"/>
      <c r="Z312" s="75">
        <f t="shared" si="68"/>
        <v>105416.79999999999</v>
      </c>
      <c r="AA312" s="117">
        <v>45664.7</v>
      </c>
      <c r="AB312" s="117">
        <v>59752.1</v>
      </c>
    </row>
    <row r="313" spans="1:28" ht="39.75" hidden="1" customHeight="1" x14ac:dyDescent="0.2">
      <c r="A313" s="14" t="s">
        <v>116</v>
      </c>
      <c r="B313" s="20"/>
      <c r="C313" s="20"/>
      <c r="D313" s="76"/>
      <c r="E313" s="73">
        <v>120</v>
      </c>
      <c r="F313" s="74"/>
      <c r="G313" s="75"/>
      <c r="H313" s="74"/>
      <c r="I313" s="74"/>
      <c r="J313" s="75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5">
        <f t="shared" si="68"/>
        <v>0</v>
      </c>
      <c r="AA313" s="74"/>
      <c r="AB313" s="74"/>
    </row>
    <row r="314" spans="1:28" s="118" customFormat="1" ht="38.25" hidden="1" collapsed="1" x14ac:dyDescent="0.2">
      <c r="A314" s="14" t="s">
        <v>366</v>
      </c>
      <c r="B314" s="20" t="s">
        <v>145</v>
      </c>
      <c r="C314" s="20" t="s">
        <v>168</v>
      </c>
      <c r="D314" s="76"/>
      <c r="E314" s="73">
        <f t="shared" ref="E314:K314" si="73">SUM(E315+E316+E317+E318+E319+E321+E320)</f>
        <v>438.4</v>
      </c>
      <c r="F314" s="73">
        <f t="shared" si="73"/>
        <v>0</v>
      </c>
      <c r="G314" s="75">
        <f>SUM(I314+H314)</f>
        <v>3090</v>
      </c>
      <c r="H314" s="73">
        <f t="shared" si="73"/>
        <v>0</v>
      </c>
      <c r="I314" s="73">
        <v>3090</v>
      </c>
      <c r="J314" s="101">
        <f t="shared" si="73"/>
        <v>0</v>
      </c>
      <c r="K314" s="73">
        <f t="shared" si="73"/>
        <v>0</v>
      </c>
      <c r="L314" s="73"/>
      <c r="M314" s="73"/>
      <c r="N314" s="73"/>
      <c r="O314" s="73"/>
      <c r="P314" s="73"/>
      <c r="Q314" s="73"/>
      <c r="R314" s="73"/>
      <c r="S314" s="73"/>
      <c r="T314" s="73">
        <v>2320</v>
      </c>
      <c r="U314" s="73"/>
      <c r="V314" s="73"/>
      <c r="W314" s="73"/>
      <c r="X314" s="73"/>
      <c r="Y314" s="73"/>
      <c r="Z314" s="75">
        <f t="shared" si="68"/>
        <v>4320</v>
      </c>
      <c r="AA314" s="117">
        <v>2000</v>
      </c>
      <c r="AB314" s="117">
        <v>2320</v>
      </c>
    </row>
    <row r="315" spans="1:28" s="118" customFormat="1" hidden="1" outlineLevel="1" x14ac:dyDescent="0.2">
      <c r="A315" s="14" t="s">
        <v>232</v>
      </c>
      <c r="B315" s="20" t="s">
        <v>145</v>
      </c>
      <c r="C315" s="20" t="s">
        <v>168</v>
      </c>
      <c r="D315" s="76"/>
      <c r="E315" s="73">
        <v>45</v>
      </c>
      <c r="F315" s="117"/>
      <c r="G315" s="75">
        <f t="shared" si="72"/>
        <v>0</v>
      </c>
      <c r="H315" s="117"/>
      <c r="I315" s="117"/>
      <c r="J315" s="75">
        <f t="shared" si="71"/>
        <v>0</v>
      </c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75">
        <f t="shared" si="68"/>
        <v>0</v>
      </c>
      <c r="AA315" s="117"/>
      <c r="AB315" s="117"/>
    </row>
    <row r="316" spans="1:28" s="118" customFormat="1" hidden="1" outlineLevel="1" x14ac:dyDescent="0.2">
      <c r="A316" s="14" t="s">
        <v>233</v>
      </c>
      <c r="B316" s="20" t="s">
        <v>145</v>
      </c>
      <c r="C316" s="20" t="s">
        <v>168</v>
      </c>
      <c r="D316" s="76"/>
      <c r="E316" s="73">
        <v>37</v>
      </c>
      <c r="F316" s="117"/>
      <c r="G316" s="75">
        <f t="shared" si="72"/>
        <v>0</v>
      </c>
      <c r="H316" s="117"/>
      <c r="I316" s="117"/>
      <c r="J316" s="75">
        <f t="shared" si="71"/>
        <v>0</v>
      </c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75">
        <f t="shared" si="68"/>
        <v>0</v>
      </c>
      <c r="AA316" s="117"/>
      <c r="AB316" s="117"/>
    </row>
    <row r="317" spans="1:28" s="118" customFormat="1" hidden="1" outlineLevel="1" x14ac:dyDescent="0.2">
      <c r="A317" s="14" t="s">
        <v>234</v>
      </c>
      <c r="B317" s="20" t="s">
        <v>145</v>
      </c>
      <c r="C317" s="20" t="s">
        <v>168</v>
      </c>
      <c r="D317" s="76"/>
      <c r="E317" s="73">
        <v>48</v>
      </c>
      <c r="F317" s="117"/>
      <c r="G317" s="75">
        <f t="shared" si="72"/>
        <v>0</v>
      </c>
      <c r="H317" s="117"/>
      <c r="I317" s="117"/>
      <c r="J317" s="75">
        <f t="shared" si="71"/>
        <v>0</v>
      </c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75">
        <f t="shared" si="68"/>
        <v>0</v>
      </c>
      <c r="AA317" s="117"/>
      <c r="AB317" s="117"/>
    </row>
    <row r="318" spans="1:28" s="118" customFormat="1" hidden="1" outlineLevel="1" x14ac:dyDescent="0.2">
      <c r="A318" s="14" t="s">
        <v>235</v>
      </c>
      <c r="B318" s="20" t="s">
        <v>145</v>
      </c>
      <c r="C318" s="20" t="s">
        <v>168</v>
      </c>
      <c r="D318" s="76"/>
      <c r="E318" s="73">
        <v>108</v>
      </c>
      <c r="F318" s="117"/>
      <c r="G318" s="75">
        <f t="shared" si="72"/>
        <v>0</v>
      </c>
      <c r="H318" s="117"/>
      <c r="I318" s="117"/>
      <c r="J318" s="75">
        <f t="shared" si="71"/>
        <v>0</v>
      </c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75">
        <f t="shared" si="68"/>
        <v>0</v>
      </c>
      <c r="AA318" s="117"/>
      <c r="AB318" s="117"/>
    </row>
    <row r="319" spans="1:28" s="118" customFormat="1" hidden="1" outlineLevel="1" x14ac:dyDescent="0.2">
      <c r="A319" s="14" t="s">
        <v>185</v>
      </c>
      <c r="B319" s="20" t="s">
        <v>145</v>
      </c>
      <c r="C319" s="20" t="s">
        <v>168</v>
      </c>
      <c r="D319" s="76"/>
      <c r="E319" s="73">
        <v>55</v>
      </c>
      <c r="F319" s="117"/>
      <c r="G319" s="75">
        <f t="shared" si="72"/>
        <v>0</v>
      </c>
      <c r="H319" s="117"/>
      <c r="I319" s="117"/>
      <c r="J319" s="75">
        <f t="shared" si="71"/>
        <v>0</v>
      </c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75">
        <f t="shared" si="68"/>
        <v>0</v>
      </c>
      <c r="AA319" s="117"/>
      <c r="AB319" s="117"/>
    </row>
    <row r="320" spans="1:28" s="118" customFormat="1" hidden="1" outlineLevel="1" x14ac:dyDescent="0.2">
      <c r="A320" s="14" t="s">
        <v>186</v>
      </c>
      <c r="B320" s="20" t="s">
        <v>145</v>
      </c>
      <c r="C320" s="20" t="s">
        <v>168</v>
      </c>
      <c r="D320" s="76"/>
      <c r="E320" s="73">
        <v>142.6</v>
      </c>
      <c r="F320" s="117"/>
      <c r="G320" s="75">
        <f t="shared" si="72"/>
        <v>0</v>
      </c>
      <c r="H320" s="117"/>
      <c r="I320" s="117"/>
      <c r="J320" s="75">
        <f t="shared" si="71"/>
        <v>0</v>
      </c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75">
        <f t="shared" si="68"/>
        <v>0</v>
      </c>
      <c r="AA320" s="117"/>
      <c r="AB320" s="117"/>
    </row>
    <row r="321" spans="1:28" s="118" customFormat="1" ht="25.5" hidden="1" outlineLevel="1" x14ac:dyDescent="0.2">
      <c r="A321" s="14" t="s">
        <v>187</v>
      </c>
      <c r="B321" s="20" t="s">
        <v>145</v>
      </c>
      <c r="C321" s="20" t="s">
        <v>168</v>
      </c>
      <c r="D321" s="76"/>
      <c r="E321" s="73">
        <v>2.8</v>
      </c>
      <c r="F321" s="117"/>
      <c r="G321" s="75">
        <f t="shared" si="72"/>
        <v>0</v>
      </c>
      <c r="H321" s="117"/>
      <c r="I321" s="117"/>
      <c r="J321" s="75">
        <f t="shared" si="71"/>
        <v>0</v>
      </c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75">
        <f t="shared" si="68"/>
        <v>0</v>
      </c>
      <c r="AA321" s="117"/>
      <c r="AB321" s="117"/>
    </row>
    <row r="322" spans="1:28" s="118" customFormat="1" ht="37.5" hidden="1" customHeight="1" collapsed="1" x14ac:dyDescent="0.2">
      <c r="A322" s="14" t="s">
        <v>238</v>
      </c>
      <c r="B322" s="20" t="s">
        <v>145</v>
      </c>
      <c r="C322" s="20" t="s">
        <v>168</v>
      </c>
      <c r="D322" s="76"/>
      <c r="E322" s="73"/>
      <c r="F322" s="117"/>
      <c r="G322" s="75">
        <f t="shared" si="72"/>
        <v>0</v>
      </c>
      <c r="H322" s="117"/>
      <c r="I322" s="117"/>
      <c r="J322" s="75">
        <f t="shared" si="71"/>
        <v>10008</v>
      </c>
      <c r="K322" s="117">
        <v>5004</v>
      </c>
      <c r="L322" s="117"/>
      <c r="M322" s="117"/>
      <c r="N322" s="117"/>
      <c r="O322" s="117"/>
      <c r="P322" s="117"/>
      <c r="Q322" s="117"/>
      <c r="R322" s="117"/>
      <c r="S322" s="117"/>
      <c r="T322" s="117">
        <v>5004</v>
      </c>
      <c r="U322" s="117"/>
      <c r="V322" s="117"/>
      <c r="W322" s="117"/>
      <c r="X322" s="117"/>
      <c r="Y322" s="117"/>
      <c r="Z322" s="75">
        <f t="shared" si="68"/>
        <v>10008</v>
      </c>
      <c r="AA322" s="117">
        <v>5004</v>
      </c>
      <c r="AB322" s="117">
        <v>5004</v>
      </c>
    </row>
    <row r="323" spans="1:28" s="118" customFormat="1" ht="38.25" hidden="1" x14ac:dyDescent="0.2">
      <c r="A323" s="14" t="s">
        <v>113</v>
      </c>
      <c r="B323" s="20" t="s">
        <v>145</v>
      </c>
      <c r="C323" s="20" t="s">
        <v>168</v>
      </c>
      <c r="D323" s="76"/>
      <c r="E323" s="73"/>
      <c r="F323" s="117"/>
      <c r="G323" s="75">
        <f t="shared" si="72"/>
        <v>0</v>
      </c>
      <c r="H323" s="117"/>
      <c r="I323" s="117"/>
      <c r="J323" s="75">
        <f t="shared" si="71"/>
        <v>250</v>
      </c>
      <c r="K323" s="117"/>
      <c r="L323" s="117"/>
      <c r="M323" s="117"/>
      <c r="N323" s="117"/>
      <c r="O323" s="117"/>
      <c r="P323" s="117"/>
      <c r="Q323" s="117"/>
      <c r="R323" s="117"/>
      <c r="S323" s="117"/>
      <c r="T323" s="117">
        <v>250</v>
      </c>
      <c r="U323" s="117"/>
      <c r="V323" s="117"/>
      <c r="W323" s="117"/>
      <c r="X323" s="117"/>
      <c r="Y323" s="117"/>
      <c r="Z323" s="75">
        <f t="shared" si="68"/>
        <v>250</v>
      </c>
      <c r="AA323" s="117"/>
      <c r="AB323" s="117">
        <v>250</v>
      </c>
    </row>
    <row r="324" spans="1:28" s="48" customFormat="1" ht="25.5" hidden="1" x14ac:dyDescent="0.2">
      <c r="A324" s="49" t="s">
        <v>32</v>
      </c>
      <c r="B324" s="50" t="s">
        <v>145</v>
      </c>
      <c r="C324" s="50" t="s">
        <v>168</v>
      </c>
      <c r="D324" s="103"/>
      <c r="E324" s="104"/>
      <c r="F324" s="90"/>
      <c r="G324" s="75">
        <f t="shared" si="72"/>
        <v>0</v>
      </c>
      <c r="H324" s="90"/>
      <c r="I324" s="90"/>
      <c r="J324" s="82">
        <f>K324+T324</f>
        <v>8593.7000000000007</v>
      </c>
      <c r="K324" s="90">
        <f>L324+M324+N324+O324+R324</f>
        <v>8593.7000000000007</v>
      </c>
      <c r="L324" s="90">
        <v>3598.6</v>
      </c>
      <c r="M324" s="90"/>
      <c r="N324" s="90"/>
      <c r="O324" s="90"/>
      <c r="P324" s="90"/>
      <c r="Q324" s="90"/>
      <c r="R324" s="90">
        <v>4995.1000000000004</v>
      </c>
      <c r="S324" s="90"/>
      <c r="T324" s="90"/>
      <c r="U324" s="90"/>
      <c r="V324" s="90"/>
      <c r="W324" s="90"/>
      <c r="X324" s="90"/>
      <c r="Y324" s="90"/>
      <c r="Z324" s="75">
        <f t="shared" si="68"/>
        <v>500</v>
      </c>
      <c r="AA324" s="90">
        <v>500</v>
      </c>
      <c r="AB324" s="90"/>
    </row>
    <row r="325" spans="1:28" s="18" customFormat="1" ht="15" hidden="1" customHeight="1" x14ac:dyDescent="0.2">
      <c r="A325" s="16" t="s">
        <v>239</v>
      </c>
      <c r="B325" s="24" t="s">
        <v>145</v>
      </c>
      <c r="C325" s="17" t="s">
        <v>145</v>
      </c>
      <c r="D325" s="105">
        <f>SUM(D326+D339+D345+D351+D354+D355+D358)</f>
        <v>54866.299999999996</v>
      </c>
      <c r="E325" s="105">
        <f>SUM(E326+E339+E345+E351+E354+E355)</f>
        <v>59726.899999999994</v>
      </c>
      <c r="F325" s="105">
        <f>SUM(F326+F339+F345+F351+F354+F355)</f>
        <v>0</v>
      </c>
      <c r="G325" s="75">
        <f t="shared" si="72"/>
        <v>41558</v>
      </c>
      <c r="H325" s="105">
        <f>SUM(H326+H339+H345+H351+H354+H355+H359)</f>
        <v>28242.699999999997</v>
      </c>
      <c r="I325" s="105">
        <f>SUM(I326+I339+I345+I351+I354+I355+I359)</f>
        <v>13315.3</v>
      </c>
      <c r="J325" s="106">
        <f>SUM(J326+J339+J345+J351+J354+J355+J359)</f>
        <v>53897.5</v>
      </c>
      <c r="K325" s="105">
        <f>SUM(K326+K339+K345+K351+K354+K355)</f>
        <v>40582.199999999997</v>
      </c>
      <c r="L325" s="105">
        <f>SUM(L326+L339+L345+L351+L354+L355)</f>
        <v>1109</v>
      </c>
      <c r="M325" s="105">
        <f>SUM(M326+M339+M345+M351+M354+M355)</f>
        <v>10</v>
      </c>
      <c r="N325" s="105">
        <f>SUM(N326+N339+N345+N351+N354+N355)</f>
        <v>0</v>
      </c>
      <c r="O325" s="105">
        <f>SUM(O326+O339+O345+O351+O354+O355)</f>
        <v>500.4</v>
      </c>
      <c r="P325" s="105"/>
      <c r="Q325" s="105"/>
      <c r="R325" s="105">
        <f>SUM(R326+R339+R345+R351+R354+R355)</f>
        <v>49</v>
      </c>
      <c r="S325" s="105">
        <f>SUM(S326+S339+S345+S351+S354+S355)</f>
        <v>0</v>
      </c>
      <c r="T325" s="105">
        <f>SUM(T326+T339+T345+T351+T354+T355+T359)</f>
        <v>13315.3</v>
      </c>
      <c r="U325" s="105"/>
      <c r="V325" s="105"/>
      <c r="W325" s="105"/>
      <c r="X325" s="105"/>
      <c r="Y325" s="105"/>
      <c r="Z325" s="75">
        <f t="shared" si="68"/>
        <v>51588.099999999991</v>
      </c>
      <c r="AA325" s="105">
        <f>SUM(AA326+AA339+AA345+AA351+AA354+AA355)</f>
        <v>38272.799999999996</v>
      </c>
      <c r="AB325" s="105">
        <f>SUM(AB326+AB339+AB345+AB351+AB354+AB355+AB359)</f>
        <v>13315.3</v>
      </c>
    </row>
    <row r="326" spans="1:28" ht="51" hidden="1" collapsed="1" x14ac:dyDescent="0.2">
      <c r="A326" s="14" t="s">
        <v>379</v>
      </c>
      <c r="B326" s="20" t="s">
        <v>145</v>
      </c>
      <c r="C326" s="15" t="s">
        <v>145</v>
      </c>
      <c r="D326" s="73">
        <f>SUM(D327+D328+D329+D330+D331+D332+D333+D334+D335+D336+D337+D338)</f>
        <v>20446.199999999997</v>
      </c>
      <c r="E326" s="73">
        <f>SUM(E327+E328+E329+E330+E331+E332+E333+E334+E335+E336+E337+E338)</f>
        <v>20433.699999999997</v>
      </c>
      <c r="F326" s="73">
        <f>SUM(F327+F328+F329+F330+F331+F332+F333+F334+F335+F336+F337)</f>
        <v>0</v>
      </c>
      <c r="G326" s="75">
        <f t="shared" si="72"/>
        <v>8229.7999999999993</v>
      </c>
      <c r="H326" s="73">
        <f>SUM(H327+H328+H329+H330+H331+H332+H333+H334+H335+H336+H337+H338)</f>
        <v>2027.6</v>
      </c>
      <c r="I326" s="73">
        <f>SUM(I327+I328+I329+I330+I331+I332+I333+I334+I335+I336+I337)</f>
        <v>6202.2</v>
      </c>
      <c r="J326" s="101">
        <f>SUM(J327+J328+J329+J330+J331+J332+J333+J334+J335+J336+J337+J338)</f>
        <v>8229.7999999999993</v>
      </c>
      <c r="K326" s="73">
        <f>SUM(K327+K328+K329+K330+K331+K332+K333+K334+K335+K336+K337+K338)</f>
        <v>2027.6</v>
      </c>
      <c r="L326" s="73">
        <f>SUM(L327+L328+L329+L330+L331+L332+L333+L334+L335+L336+L337)</f>
        <v>0</v>
      </c>
      <c r="M326" s="73">
        <f>SUM(M327+M328+M329+M330+M331+M332+M333+M334+M335+M336+M337)</f>
        <v>0</v>
      </c>
      <c r="N326" s="73">
        <f>SUM(N327+N328+N329+N330+N331+N332+N333+N334+N335+N336+N337)</f>
        <v>0</v>
      </c>
      <c r="O326" s="73">
        <f>SUM(O327+O328+O329+O330+O331+O332+O333+O334+O335+O336+O337)</f>
        <v>0</v>
      </c>
      <c r="P326" s="73"/>
      <c r="Q326" s="73"/>
      <c r="R326" s="73">
        <f>SUM(R327+R328+R329+R330+R331+R332+R333+R334+R335+R336+R337)</f>
        <v>0</v>
      </c>
      <c r="S326" s="73">
        <f>SUM(S327+S328+S329+S330+S331+S332+S333+S334+S335+S336+S337)</f>
        <v>0</v>
      </c>
      <c r="T326" s="73">
        <f>SUM(T327+T328+T329+T330+T331+T332+T333+T334+T335+T336+T337)</f>
        <v>6202.2</v>
      </c>
      <c r="U326" s="73"/>
      <c r="V326" s="73"/>
      <c r="W326" s="73"/>
      <c r="X326" s="73"/>
      <c r="Y326" s="73"/>
      <c r="Z326" s="75">
        <f t="shared" si="68"/>
        <v>8229.7999999999993</v>
      </c>
      <c r="AA326" s="73">
        <f>SUM(AA327+AA328+AA329+AA330+AA331+AA332+AA333+AA334+AA335+AA336+AA337+AA338)</f>
        <v>2027.6</v>
      </c>
      <c r="AB326" s="73">
        <f>SUM(AB327+AB328+AB329+AB330+AB331+AB332+AB333+AB334+AB335+AB336+AB337)</f>
        <v>6202.2</v>
      </c>
    </row>
    <row r="327" spans="1:28" hidden="1" outlineLevel="1" x14ac:dyDescent="0.2">
      <c r="A327" s="40" t="s">
        <v>16</v>
      </c>
      <c r="B327" s="20" t="s">
        <v>145</v>
      </c>
      <c r="C327" s="15" t="s">
        <v>145</v>
      </c>
      <c r="D327" s="72">
        <v>835.8</v>
      </c>
      <c r="E327" s="73">
        <v>270.60000000000002</v>
      </c>
      <c r="F327" s="74"/>
      <c r="G327" s="75">
        <f t="shared" si="72"/>
        <v>0</v>
      </c>
      <c r="H327" s="74"/>
      <c r="I327" s="74"/>
      <c r="J327" s="75">
        <f t="shared" ref="J327:J338" si="74">SUM(K327+T327)</f>
        <v>0</v>
      </c>
      <c r="K327" s="74">
        <f>L327+M327+N327+O327+R327+S327</f>
        <v>0</v>
      </c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5">
        <f t="shared" si="68"/>
        <v>0</v>
      </c>
      <c r="AA327" s="74"/>
      <c r="AB327" s="74"/>
    </row>
    <row r="328" spans="1:28" hidden="1" outlineLevel="1" x14ac:dyDescent="0.2">
      <c r="A328" s="40" t="s">
        <v>15</v>
      </c>
      <c r="B328" s="20" t="s">
        <v>145</v>
      </c>
      <c r="C328" s="15" t="s">
        <v>145</v>
      </c>
      <c r="D328" s="72">
        <v>774.2</v>
      </c>
      <c r="E328" s="73">
        <v>224.2</v>
      </c>
      <c r="F328" s="74"/>
      <c r="G328" s="75">
        <f t="shared" si="72"/>
        <v>0</v>
      </c>
      <c r="H328" s="74"/>
      <c r="I328" s="74"/>
      <c r="J328" s="75">
        <f t="shared" si="74"/>
        <v>0</v>
      </c>
      <c r="K328" s="74">
        <f t="shared" ref="K328:K337" si="75">L328+M328+N328+O328+R328+S328</f>
        <v>0</v>
      </c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5">
        <f t="shared" si="68"/>
        <v>0</v>
      </c>
      <c r="AA328" s="74"/>
      <c r="AB328" s="74"/>
    </row>
    <row r="329" spans="1:28" hidden="1" outlineLevel="1" x14ac:dyDescent="0.2">
      <c r="A329" s="14" t="s">
        <v>234</v>
      </c>
      <c r="B329" s="20" t="s">
        <v>145</v>
      </c>
      <c r="C329" s="15" t="s">
        <v>145</v>
      </c>
      <c r="D329" s="72">
        <v>1764.2</v>
      </c>
      <c r="E329" s="73">
        <v>257.7</v>
      </c>
      <c r="F329" s="74"/>
      <c r="G329" s="75">
        <f t="shared" si="72"/>
        <v>0</v>
      </c>
      <c r="H329" s="74"/>
      <c r="I329" s="74"/>
      <c r="J329" s="75">
        <f t="shared" si="74"/>
        <v>0</v>
      </c>
      <c r="K329" s="74">
        <f t="shared" si="75"/>
        <v>0</v>
      </c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5">
        <f t="shared" si="68"/>
        <v>0</v>
      </c>
      <c r="AA329" s="74"/>
      <c r="AB329" s="74"/>
    </row>
    <row r="330" spans="1:28" hidden="1" outlineLevel="1" x14ac:dyDescent="0.2">
      <c r="A330" s="14" t="s">
        <v>235</v>
      </c>
      <c r="B330" s="20" t="s">
        <v>145</v>
      </c>
      <c r="C330" s="15" t="s">
        <v>145</v>
      </c>
      <c r="D330" s="72">
        <v>2455.6</v>
      </c>
      <c r="E330" s="73">
        <v>438.5</v>
      </c>
      <c r="F330" s="74"/>
      <c r="G330" s="75">
        <f t="shared" si="72"/>
        <v>0</v>
      </c>
      <c r="H330" s="74"/>
      <c r="I330" s="74"/>
      <c r="J330" s="75">
        <f t="shared" si="74"/>
        <v>0</v>
      </c>
      <c r="K330" s="74">
        <f t="shared" si="75"/>
        <v>0</v>
      </c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5">
        <f t="shared" ref="Z330:Z393" si="76">SUM(AA330:AB330)</f>
        <v>0</v>
      </c>
      <c r="AA330" s="74"/>
      <c r="AB330" s="74"/>
    </row>
    <row r="331" spans="1:28" hidden="1" outlineLevel="1" x14ac:dyDescent="0.2">
      <c r="A331" s="14" t="s">
        <v>184</v>
      </c>
      <c r="B331" s="20" t="s">
        <v>145</v>
      </c>
      <c r="C331" s="15" t="s">
        <v>145</v>
      </c>
      <c r="D331" s="72">
        <v>1244.2</v>
      </c>
      <c r="E331" s="73">
        <v>363.9</v>
      </c>
      <c r="F331" s="74"/>
      <c r="G331" s="75">
        <f t="shared" si="72"/>
        <v>0</v>
      </c>
      <c r="H331" s="74"/>
      <c r="I331" s="74"/>
      <c r="J331" s="75">
        <f t="shared" si="74"/>
        <v>0</v>
      </c>
      <c r="K331" s="74">
        <f t="shared" si="75"/>
        <v>0</v>
      </c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5">
        <f t="shared" si="76"/>
        <v>0</v>
      </c>
      <c r="AA331" s="74"/>
      <c r="AB331" s="74"/>
    </row>
    <row r="332" spans="1:28" hidden="1" outlineLevel="1" x14ac:dyDescent="0.2">
      <c r="A332" s="14" t="s">
        <v>185</v>
      </c>
      <c r="B332" s="20" t="s">
        <v>145</v>
      </c>
      <c r="C332" s="15" t="s">
        <v>145</v>
      </c>
      <c r="D332" s="72">
        <v>1081.5999999999999</v>
      </c>
      <c r="E332" s="73">
        <v>218.7</v>
      </c>
      <c r="F332" s="74"/>
      <c r="G332" s="75">
        <f t="shared" si="72"/>
        <v>0</v>
      </c>
      <c r="H332" s="74"/>
      <c r="I332" s="74"/>
      <c r="J332" s="75">
        <f t="shared" si="74"/>
        <v>0</v>
      </c>
      <c r="K332" s="74">
        <f t="shared" si="75"/>
        <v>0</v>
      </c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5">
        <f t="shared" si="76"/>
        <v>0</v>
      </c>
      <c r="AA332" s="74"/>
      <c r="AB332" s="74"/>
    </row>
    <row r="333" spans="1:28" hidden="1" outlineLevel="1" x14ac:dyDescent="0.2">
      <c r="A333" s="14" t="s">
        <v>236</v>
      </c>
      <c r="B333" s="20" t="s">
        <v>145</v>
      </c>
      <c r="C333" s="15" t="s">
        <v>145</v>
      </c>
      <c r="D333" s="72">
        <v>988.5</v>
      </c>
      <c r="E333" s="73">
        <v>270.7</v>
      </c>
      <c r="F333" s="74"/>
      <c r="G333" s="75">
        <f t="shared" si="72"/>
        <v>0</v>
      </c>
      <c r="H333" s="74"/>
      <c r="I333" s="74"/>
      <c r="J333" s="75">
        <f t="shared" si="74"/>
        <v>0</v>
      </c>
      <c r="K333" s="74">
        <f t="shared" si="75"/>
        <v>0</v>
      </c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5">
        <f t="shared" si="76"/>
        <v>0</v>
      </c>
      <c r="AA333" s="74"/>
      <c r="AB333" s="74"/>
    </row>
    <row r="334" spans="1:28" hidden="1" outlineLevel="1" x14ac:dyDescent="0.2">
      <c r="A334" s="14" t="s">
        <v>375</v>
      </c>
      <c r="B334" s="20" t="s">
        <v>145</v>
      </c>
      <c r="C334" s="15" t="s">
        <v>145</v>
      </c>
      <c r="D334" s="72"/>
      <c r="E334" s="73">
        <v>412.5</v>
      </c>
      <c r="F334" s="74"/>
      <c r="G334" s="75">
        <f t="shared" si="72"/>
        <v>0</v>
      </c>
      <c r="H334" s="74"/>
      <c r="I334" s="74"/>
      <c r="J334" s="75">
        <f t="shared" si="74"/>
        <v>0</v>
      </c>
      <c r="K334" s="74">
        <f t="shared" si="75"/>
        <v>0</v>
      </c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5">
        <f t="shared" si="76"/>
        <v>0</v>
      </c>
      <c r="AA334" s="74"/>
      <c r="AB334" s="74"/>
    </row>
    <row r="335" spans="1:28" hidden="1" outlineLevel="1" x14ac:dyDescent="0.2">
      <c r="A335" s="14" t="s">
        <v>159</v>
      </c>
      <c r="B335" s="20" t="s">
        <v>145</v>
      </c>
      <c r="C335" s="15" t="s">
        <v>145</v>
      </c>
      <c r="D335" s="72">
        <v>2266.8000000000002</v>
      </c>
      <c r="E335" s="73">
        <v>2455</v>
      </c>
      <c r="F335" s="74"/>
      <c r="G335" s="75">
        <f t="shared" si="72"/>
        <v>0</v>
      </c>
      <c r="H335" s="74"/>
      <c r="I335" s="74"/>
      <c r="J335" s="75">
        <f t="shared" si="74"/>
        <v>0</v>
      </c>
      <c r="K335" s="74">
        <f t="shared" si="75"/>
        <v>0</v>
      </c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5">
        <f t="shared" si="76"/>
        <v>0</v>
      </c>
      <c r="AA335" s="74"/>
      <c r="AB335" s="74"/>
    </row>
    <row r="336" spans="1:28" ht="25.5" hidden="1" outlineLevel="1" x14ac:dyDescent="0.2">
      <c r="A336" s="14" t="s">
        <v>240</v>
      </c>
      <c r="B336" s="20" t="s">
        <v>145</v>
      </c>
      <c r="C336" s="15" t="s">
        <v>145</v>
      </c>
      <c r="D336" s="72">
        <v>445.9</v>
      </c>
      <c r="E336" s="73">
        <v>812.6</v>
      </c>
      <c r="F336" s="74"/>
      <c r="G336" s="75">
        <f t="shared" si="72"/>
        <v>0</v>
      </c>
      <c r="H336" s="74"/>
      <c r="I336" s="74"/>
      <c r="J336" s="75">
        <f t="shared" si="74"/>
        <v>0</v>
      </c>
      <c r="K336" s="74">
        <f t="shared" si="75"/>
        <v>0</v>
      </c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5">
        <f t="shared" si="76"/>
        <v>0</v>
      </c>
      <c r="AA336" s="74"/>
      <c r="AB336" s="74"/>
    </row>
    <row r="337" spans="1:28" hidden="1" outlineLevel="1" x14ac:dyDescent="0.2">
      <c r="A337" s="14" t="s">
        <v>381</v>
      </c>
      <c r="B337" s="20" t="s">
        <v>145</v>
      </c>
      <c r="C337" s="15" t="s">
        <v>145</v>
      </c>
      <c r="D337" s="72"/>
      <c r="E337" s="73">
        <v>4757.3999999999996</v>
      </c>
      <c r="F337" s="74"/>
      <c r="G337" s="75">
        <f t="shared" si="72"/>
        <v>6202.2</v>
      </c>
      <c r="H337" s="74"/>
      <c r="I337" s="74">
        <v>6202.2</v>
      </c>
      <c r="J337" s="75">
        <f t="shared" si="74"/>
        <v>6202.2</v>
      </c>
      <c r="K337" s="74">
        <f t="shared" si="75"/>
        <v>0</v>
      </c>
      <c r="L337" s="74"/>
      <c r="M337" s="74"/>
      <c r="N337" s="74"/>
      <c r="O337" s="74"/>
      <c r="P337" s="74"/>
      <c r="Q337" s="74"/>
      <c r="R337" s="74"/>
      <c r="S337" s="74"/>
      <c r="T337" s="74">
        <v>6202.2</v>
      </c>
      <c r="U337" s="74"/>
      <c r="V337" s="74"/>
      <c r="W337" s="74"/>
      <c r="X337" s="74"/>
      <c r="Y337" s="74"/>
      <c r="Z337" s="75">
        <f t="shared" si="76"/>
        <v>6202.2</v>
      </c>
      <c r="AA337" s="74"/>
      <c r="AB337" s="74">
        <v>6202.2</v>
      </c>
    </row>
    <row r="338" spans="1:28" hidden="1" outlineLevel="1" x14ac:dyDescent="0.2">
      <c r="A338" s="40" t="s">
        <v>17</v>
      </c>
      <c r="B338" s="20" t="s">
        <v>145</v>
      </c>
      <c r="C338" s="15" t="s">
        <v>145</v>
      </c>
      <c r="D338" s="72">
        <v>8589.4</v>
      </c>
      <c r="E338" s="73">
        <v>9951.9</v>
      </c>
      <c r="F338" s="74"/>
      <c r="G338" s="75">
        <f t="shared" si="72"/>
        <v>2027.6</v>
      </c>
      <c r="H338" s="74">
        <v>2027.6</v>
      </c>
      <c r="I338" s="74"/>
      <c r="J338" s="75">
        <f t="shared" si="74"/>
        <v>2027.6</v>
      </c>
      <c r="K338" s="74">
        <v>2027.6</v>
      </c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5">
        <f t="shared" si="76"/>
        <v>2027.6</v>
      </c>
      <c r="AA338" s="74">
        <v>2027.6</v>
      </c>
      <c r="AB338" s="74"/>
    </row>
    <row r="339" spans="1:28" ht="38.25" hidden="1" collapsed="1" x14ac:dyDescent="0.2">
      <c r="A339" s="14" t="s">
        <v>380</v>
      </c>
      <c r="B339" s="20" t="s">
        <v>145</v>
      </c>
      <c r="C339" s="15" t="s">
        <v>145</v>
      </c>
      <c r="D339" s="73">
        <f t="shared" ref="D339:J339" si="77">SUM(D340+D341+D342+D343+D344)</f>
        <v>4004.7</v>
      </c>
      <c r="E339" s="73">
        <f t="shared" si="77"/>
        <v>3528</v>
      </c>
      <c r="F339" s="73">
        <f t="shared" si="77"/>
        <v>0</v>
      </c>
      <c r="G339" s="75">
        <f t="shared" si="72"/>
        <v>0</v>
      </c>
      <c r="H339" s="73">
        <f t="shared" si="77"/>
        <v>0</v>
      </c>
      <c r="I339" s="73">
        <f t="shared" si="77"/>
        <v>0</v>
      </c>
      <c r="J339" s="101">
        <f t="shared" si="77"/>
        <v>0</v>
      </c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5">
        <f t="shared" si="76"/>
        <v>0</v>
      </c>
      <c r="AA339" s="74"/>
      <c r="AB339" s="74"/>
    </row>
    <row r="340" spans="1:28" hidden="1" outlineLevel="1" x14ac:dyDescent="0.2">
      <c r="A340" s="14" t="s">
        <v>162</v>
      </c>
      <c r="B340" s="20" t="s">
        <v>145</v>
      </c>
      <c r="C340" s="15" t="s">
        <v>145</v>
      </c>
      <c r="D340" s="72">
        <v>155.9</v>
      </c>
      <c r="E340" s="73">
        <v>60</v>
      </c>
      <c r="F340" s="74"/>
      <c r="G340" s="75">
        <f t="shared" si="72"/>
        <v>0</v>
      </c>
      <c r="H340" s="74"/>
      <c r="I340" s="74"/>
      <c r="J340" s="75">
        <f>SUM(K340+T340)</f>
        <v>0</v>
      </c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5">
        <f t="shared" si="76"/>
        <v>0</v>
      </c>
      <c r="AA340" s="74"/>
      <c r="AB340" s="74"/>
    </row>
    <row r="341" spans="1:28" hidden="1" outlineLevel="1" x14ac:dyDescent="0.2">
      <c r="A341" s="14" t="s">
        <v>188</v>
      </c>
      <c r="B341" s="20" t="s">
        <v>145</v>
      </c>
      <c r="C341" s="15" t="s">
        <v>145</v>
      </c>
      <c r="D341" s="72"/>
      <c r="E341" s="73">
        <v>62.6</v>
      </c>
      <c r="F341" s="74"/>
      <c r="G341" s="75">
        <f t="shared" si="72"/>
        <v>0</v>
      </c>
      <c r="H341" s="74"/>
      <c r="I341" s="74"/>
      <c r="J341" s="75">
        <f>SUM(K341+T341)</f>
        <v>0</v>
      </c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5">
        <f t="shared" si="76"/>
        <v>0</v>
      </c>
      <c r="AA341" s="74"/>
      <c r="AB341" s="74"/>
    </row>
    <row r="342" spans="1:28" hidden="1" outlineLevel="1" x14ac:dyDescent="0.2">
      <c r="A342" s="14" t="s">
        <v>160</v>
      </c>
      <c r="B342" s="20" t="s">
        <v>145</v>
      </c>
      <c r="C342" s="15" t="s">
        <v>145</v>
      </c>
      <c r="D342" s="72">
        <v>100.8</v>
      </c>
      <c r="E342" s="73">
        <v>635</v>
      </c>
      <c r="F342" s="74"/>
      <c r="G342" s="75">
        <f t="shared" si="72"/>
        <v>0</v>
      </c>
      <c r="H342" s="74"/>
      <c r="I342" s="74"/>
      <c r="J342" s="75">
        <f>SUM(K342+T342)</f>
        <v>0</v>
      </c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5">
        <f t="shared" si="76"/>
        <v>0</v>
      </c>
      <c r="AA342" s="74"/>
      <c r="AB342" s="74"/>
    </row>
    <row r="343" spans="1:28" hidden="1" outlineLevel="1" x14ac:dyDescent="0.2">
      <c r="A343" s="14" t="s">
        <v>164</v>
      </c>
      <c r="B343" s="20" t="s">
        <v>145</v>
      </c>
      <c r="C343" s="15" t="s">
        <v>145</v>
      </c>
      <c r="D343" s="72">
        <v>793.4</v>
      </c>
      <c r="E343" s="73">
        <v>400</v>
      </c>
      <c r="F343" s="74"/>
      <c r="G343" s="75">
        <f t="shared" si="72"/>
        <v>0</v>
      </c>
      <c r="H343" s="74"/>
      <c r="I343" s="74"/>
      <c r="J343" s="75">
        <f>SUM(K343+T343)</f>
        <v>0</v>
      </c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5">
        <f t="shared" si="76"/>
        <v>0</v>
      </c>
      <c r="AA343" s="74"/>
      <c r="AB343" s="74"/>
    </row>
    <row r="344" spans="1:28" hidden="1" outlineLevel="1" x14ac:dyDescent="0.2">
      <c r="A344" s="14" t="s">
        <v>241</v>
      </c>
      <c r="B344" s="20" t="s">
        <v>145</v>
      </c>
      <c r="C344" s="15" t="s">
        <v>145</v>
      </c>
      <c r="D344" s="72">
        <v>2954.6</v>
      </c>
      <c r="E344" s="73">
        <v>2370.4</v>
      </c>
      <c r="F344" s="74"/>
      <c r="G344" s="75">
        <f t="shared" si="72"/>
        <v>0</v>
      </c>
      <c r="H344" s="74"/>
      <c r="I344" s="74"/>
      <c r="J344" s="75">
        <f>SUM(K344+T344)</f>
        <v>0</v>
      </c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5">
        <f t="shared" si="76"/>
        <v>0</v>
      </c>
      <c r="AA344" s="74"/>
      <c r="AB344" s="74"/>
    </row>
    <row r="345" spans="1:28" ht="34.5" hidden="1" customHeight="1" collapsed="1" x14ac:dyDescent="0.2">
      <c r="A345" s="40" t="s">
        <v>73</v>
      </c>
      <c r="B345" s="20" t="s">
        <v>145</v>
      </c>
      <c r="C345" s="15" t="s">
        <v>145</v>
      </c>
      <c r="D345" s="73">
        <f>SUM(D346+D347+D348+D349)</f>
        <v>1805.4</v>
      </c>
      <c r="E345" s="73">
        <f>SUM(E346+E347+E348+E349)</f>
        <v>1822</v>
      </c>
      <c r="F345" s="73">
        <f>SUM(F346+F347+F348)</f>
        <v>0</v>
      </c>
      <c r="G345" s="75">
        <f t="shared" si="72"/>
        <v>0</v>
      </c>
      <c r="H345" s="73">
        <f>SUM(H346+H347+H348)</f>
        <v>0</v>
      </c>
      <c r="I345" s="73">
        <f>SUM(I346+I347+I348)</f>
        <v>0</v>
      </c>
      <c r="J345" s="101">
        <f>SUM(J346+J347+J348)</f>
        <v>0</v>
      </c>
      <c r="K345" s="73">
        <f>SUM(K346+K347+K348)</f>
        <v>0</v>
      </c>
      <c r="L345" s="73"/>
      <c r="M345" s="73"/>
      <c r="N345" s="73"/>
      <c r="O345" s="73"/>
      <c r="P345" s="73"/>
      <c r="Q345" s="73"/>
      <c r="R345" s="73"/>
      <c r="S345" s="73"/>
      <c r="T345" s="73">
        <f>SUM(T346+T347+T348)</f>
        <v>0</v>
      </c>
      <c r="U345" s="73"/>
      <c r="V345" s="73"/>
      <c r="W345" s="73"/>
      <c r="X345" s="73"/>
      <c r="Y345" s="73"/>
      <c r="Z345" s="75">
        <f t="shared" si="76"/>
        <v>0</v>
      </c>
      <c r="AA345" s="74"/>
      <c r="AB345" s="74"/>
    </row>
    <row r="346" spans="1:28" hidden="1" outlineLevel="1" x14ac:dyDescent="0.2">
      <c r="A346" s="14" t="s">
        <v>242</v>
      </c>
      <c r="B346" s="20" t="s">
        <v>145</v>
      </c>
      <c r="C346" s="15" t="s">
        <v>145</v>
      </c>
      <c r="D346" s="72">
        <v>332</v>
      </c>
      <c r="E346" s="73">
        <v>272.7</v>
      </c>
      <c r="F346" s="74"/>
      <c r="G346" s="75">
        <f t="shared" si="72"/>
        <v>0</v>
      </c>
      <c r="H346" s="74"/>
      <c r="I346" s="74"/>
      <c r="J346" s="75">
        <f>SUM(K346+T346)</f>
        <v>0</v>
      </c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5">
        <f t="shared" si="76"/>
        <v>0</v>
      </c>
      <c r="AA346" s="74"/>
      <c r="AB346" s="74"/>
    </row>
    <row r="347" spans="1:28" hidden="1" outlineLevel="1" x14ac:dyDescent="0.2">
      <c r="A347" s="14" t="s">
        <v>243</v>
      </c>
      <c r="B347" s="20" t="s">
        <v>145</v>
      </c>
      <c r="C347" s="15" t="s">
        <v>145</v>
      </c>
      <c r="D347" s="72">
        <v>397.2</v>
      </c>
      <c r="E347" s="73">
        <v>277.10000000000002</v>
      </c>
      <c r="F347" s="74"/>
      <c r="G347" s="75">
        <f t="shared" si="72"/>
        <v>0</v>
      </c>
      <c r="H347" s="74"/>
      <c r="I347" s="74"/>
      <c r="J347" s="75">
        <f>SUM(K347+T347)</f>
        <v>0</v>
      </c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5">
        <f t="shared" si="76"/>
        <v>0</v>
      </c>
      <c r="AA347" s="74"/>
      <c r="AB347" s="74"/>
    </row>
    <row r="348" spans="1:28" hidden="1" outlineLevel="1" x14ac:dyDescent="0.2">
      <c r="A348" s="14" t="s">
        <v>244</v>
      </c>
      <c r="B348" s="20" t="s">
        <v>145</v>
      </c>
      <c r="C348" s="15" t="s">
        <v>145</v>
      </c>
      <c r="D348" s="72">
        <v>400</v>
      </c>
      <c r="E348" s="73">
        <v>600</v>
      </c>
      <c r="F348" s="74"/>
      <c r="G348" s="75">
        <f t="shared" si="72"/>
        <v>0</v>
      </c>
      <c r="H348" s="74"/>
      <c r="I348" s="74"/>
      <c r="J348" s="75">
        <f>SUM(K348+T348)</f>
        <v>0</v>
      </c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5">
        <f t="shared" si="76"/>
        <v>0</v>
      </c>
      <c r="AA348" s="74"/>
      <c r="AB348" s="74"/>
    </row>
    <row r="349" spans="1:28" ht="0.75" hidden="1" customHeight="1" outlineLevel="1" x14ac:dyDescent="0.2">
      <c r="A349" s="40" t="s">
        <v>158</v>
      </c>
      <c r="B349" s="20" t="s">
        <v>145</v>
      </c>
      <c r="C349" s="15" t="s">
        <v>145</v>
      </c>
      <c r="D349" s="72">
        <v>676.2</v>
      </c>
      <c r="E349" s="73">
        <v>672.2</v>
      </c>
      <c r="F349" s="74"/>
      <c r="G349" s="75">
        <f t="shared" si="72"/>
        <v>0</v>
      </c>
      <c r="H349" s="74"/>
      <c r="I349" s="74"/>
      <c r="J349" s="75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5">
        <f t="shared" si="76"/>
        <v>0</v>
      </c>
      <c r="AA349" s="74"/>
      <c r="AB349" s="74"/>
    </row>
    <row r="350" spans="1:28" ht="19.5" hidden="1" customHeight="1" outlineLevel="1" x14ac:dyDescent="0.2">
      <c r="A350" s="40"/>
      <c r="B350" s="20"/>
      <c r="C350" s="15"/>
      <c r="D350" s="72"/>
      <c r="E350" s="73"/>
      <c r="F350" s="74"/>
      <c r="G350" s="75"/>
      <c r="H350" s="74"/>
      <c r="I350" s="74"/>
      <c r="J350" s="75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5">
        <f t="shared" si="76"/>
        <v>0</v>
      </c>
      <c r="AA350" s="74"/>
      <c r="AB350" s="74"/>
    </row>
    <row r="351" spans="1:28" ht="27.75" hidden="1" customHeight="1" collapsed="1" x14ac:dyDescent="0.2">
      <c r="A351" s="14" t="s">
        <v>382</v>
      </c>
      <c r="B351" s="20" t="s">
        <v>145</v>
      </c>
      <c r="C351" s="15" t="s">
        <v>145</v>
      </c>
      <c r="D351" s="73">
        <f>SUM(D352+D353)</f>
        <v>28510.6</v>
      </c>
      <c r="E351" s="73">
        <f>SUM(E352+E353)</f>
        <v>33432.6</v>
      </c>
      <c r="F351" s="73">
        <f>SUM(F352+F353)</f>
        <v>0</v>
      </c>
      <c r="G351" s="75">
        <f t="shared" si="72"/>
        <v>26215.1</v>
      </c>
      <c r="H351" s="73">
        <f>SUM(H352+H353)</f>
        <v>26215.1</v>
      </c>
      <c r="I351" s="73">
        <f>SUM(I352+I353)</f>
        <v>0</v>
      </c>
      <c r="J351" s="101">
        <f>SUM(J352+J353)</f>
        <v>35886.199999999997</v>
      </c>
      <c r="K351" s="73">
        <f>SUM(K352+K353)</f>
        <v>35886.199999999997</v>
      </c>
      <c r="L351" s="73"/>
      <c r="M351" s="73"/>
      <c r="N351" s="73"/>
      <c r="O351" s="73"/>
      <c r="P351" s="73"/>
      <c r="Q351" s="73"/>
      <c r="R351" s="73"/>
      <c r="S351" s="73"/>
      <c r="T351" s="73">
        <f>SUM(T352+T353)</f>
        <v>0</v>
      </c>
      <c r="U351" s="73"/>
      <c r="V351" s="73"/>
      <c r="W351" s="73"/>
      <c r="X351" s="73"/>
      <c r="Y351" s="73"/>
      <c r="Z351" s="75">
        <f t="shared" si="76"/>
        <v>35186.199999999997</v>
      </c>
      <c r="AA351" s="73">
        <f>SUM(AA352+AA353)</f>
        <v>35186.199999999997</v>
      </c>
      <c r="AB351" s="73">
        <f>SUM(AB352+AB353)</f>
        <v>0</v>
      </c>
    </row>
    <row r="352" spans="1:28" ht="16.5" hidden="1" customHeight="1" x14ac:dyDescent="0.2">
      <c r="A352" s="14" t="s">
        <v>383</v>
      </c>
      <c r="B352" s="20" t="s">
        <v>145</v>
      </c>
      <c r="C352" s="20" t="s">
        <v>145</v>
      </c>
      <c r="D352" s="76">
        <v>22186.799999999999</v>
      </c>
      <c r="E352" s="73">
        <v>19549</v>
      </c>
      <c r="F352" s="74"/>
      <c r="G352" s="75">
        <f t="shared" si="72"/>
        <v>18647.599999999999</v>
      </c>
      <c r="H352" s="74">
        <v>18647.599999999999</v>
      </c>
      <c r="I352" s="74"/>
      <c r="J352" s="75">
        <f t="shared" ref="J352:J359" si="78">SUM(K352+T352)</f>
        <v>21468.799999999999</v>
      </c>
      <c r="K352" s="74">
        <v>21468.799999999999</v>
      </c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5">
        <f t="shared" si="76"/>
        <v>21168.799999999999</v>
      </c>
      <c r="AA352" s="74">
        <v>21168.799999999999</v>
      </c>
      <c r="AB352" s="74"/>
    </row>
    <row r="353" spans="1:28" ht="30.75" hidden="1" customHeight="1" x14ac:dyDescent="0.2">
      <c r="A353" s="14" t="s">
        <v>384</v>
      </c>
      <c r="B353" s="20" t="s">
        <v>145</v>
      </c>
      <c r="C353" s="20" t="s">
        <v>145</v>
      </c>
      <c r="D353" s="76">
        <v>6323.8</v>
      </c>
      <c r="E353" s="73">
        <v>13883.6</v>
      </c>
      <c r="F353" s="74"/>
      <c r="G353" s="75">
        <f t="shared" si="72"/>
        <v>7567.5</v>
      </c>
      <c r="H353" s="74">
        <v>7567.5</v>
      </c>
      <c r="I353" s="74"/>
      <c r="J353" s="75">
        <f t="shared" si="78"/>
        <v>14417.4</v>
      </c>
      <c r="K353" s="74">
        <v>14417.4</v>
      </c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5">
        <f t="shared" si="76"/>
        <v>14017.4</v>
      </c>
      <c r="AA353" s="74">
        <v>14017.4</v>
      </c>
      <c r="AB353" s="74"/>
    </row>
    <row r="354" spans="1:28" ht="51" hidden="1" customHeight="1" x14ac:dyDescent="0.2">
      <c r="A354" s="14" t="s">
        <v>385</v>
      </c>
      <c r="B354" s="20" t="s">
        <v>145</v>
      </c>
      <c r="C354" s="20" t="s">
        <v>145</v>
      </c>
      <c r="D354" s="76">
        <v>4</v>
      </c>
      <c r="E354" s="73">
        <f>SUM('[1]Деп. образ.(мероприятия)'!$Q$27)</f>
        <v>216</v>
      </c>
      <c r="F354" s="74"/>
      <c r="G354" s="75">
        <f t="shared" si="72"/>
        <v>0</v>
      </c>
      <c r="H354" s="74"/>
      <c r="I354" s="74"/>
      <c r="J354" s="75">
        <f t="shared" si="78"/>
        <v>1000</v>
      </c>
      <c r="K354" s="74">
        <v>1000</v>
      </c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5">
        <f t="shared" si="76"/>
        <v>250</v>
      </c>
      <c r="AA354" s="74">
        <v>250</v>
      </c>
      <c r="AB354" s="74"/>
    </row>
    <row r="355" spans="1:28" ht="25.5" hidden="1" x14ac:dyDescent="0.2">
      <c r="A355" s="45" t="s">
        <v>29</v>
      </c>
      <c r="B355" s="20"/>
      <c r="C355" s="20"/>
      <c r="D355" s="100">
        <f t="shared" ref="D355:I355" si="79">D356+D357</f>
        <v>0</v>
      </c>
      <c r="E355" s="100">
        <f t="shared" si="79"/>
        <v>294.60000000000002</v>
      </c>
      <c r="F355" s="100">
        <f t="shared" si="79"/>
        <v>0</v>
      </c>
      <c r="G355" s="75">
        <f t="shared" si="72"/>
        <v>0</v>
      </c>
      <c r="H355" s="100">
        <f t="shared" si="79"/>
        <v>0</v>
      </c>
      <c r="I355" s="100">
        <f t="shared" si="79"/>
        <v>0</v>
      </c>
      <c r="J355" s="82">
        <f t="shared" si="78"/>
        <v>1668.3999999999999</v>
      </c>
      <c r="K355" s="90">
        <f>K356+K357</f>
        <v>1668.3999999999999</v>
      </c>
      <c r="L355" s="90">
        <f t="shared" ref="L355:AB355" si="80">L356+L357</f>
        <v>1109</v>
      </c>
      <c r="M355" s="90">
        <f t="shared" si="80"/>
        <v>10</v>
      </c>
      <c r="N355" s="90">
        <f t="shared" si="80"/>
        <v>0</v>
      </c>
      <c r="O355" s="90">
        <f t="shared" si="80"/>
        <v>500.4</v>
      </c>
      <c r="P355" s="90"/>
      <c r="Q355" s="90"/>
      <c r="R355" s="90">
        <f t="shared" si="80"/>
        <v>49</v>
      </c>
      <c r="S355" s="90"/>
      <c r="T355" s="90">
        <f t="shared" si="80"/>
        <v>0</v>
      </c>
      <c r="U355" s="90"/>
      <c r="V355" s="90"/>
      <c r="W355" s="90"/>
      <c r="X355" s="90"/>
      <c r="Y355" s="90"/>
      <c r="Z355" s="75">
        <f t="shared" si="76"/>
        <v>809</v>
      </c>
      <c r="AA355" s="90">
        <f t="shared" si="80"/>
        <v>809</v>
      </c>
      <c r="AB355" s="90">
        <f t="shared" si="80"/>
        <v>0</v>
      </c>
    </row>
    <row r="356" spans="1:28" ht="22.5" hidden="1" customHeight="1" x14ac:dyDescent="0.2">
      <c r="A356" s="40" t="s">
        <v>33</v>
      </c>
      <c r="B356" s="42" t="s">
        <v>145</v>
      </c>
      <c r="C356" s="42" t="s">
        <v>145</v>
      </c>
      <c r="D356" s="76"/>
      <c r="E356" s="73">
        <v>294.60000000000002</v>
      </c>
      <c r="F356" s="74"/>
      <c r="G356" s="75">
        <f t="shared" si="72"/>
        <v>0</v>
      </c>
      <c r="H356" s="74"/>
      <c r="I356" s="74"/>
      <c r="J356" s="75">
        <f t="shared" si="78"/>
        <v>1007.1999999999999</v>
      </c>
      <c r="K356" s="74">
        <f>L356+M356+O356+R356</f>
        <v>1007.1999999999999</v>
      </c>
      <c r="L356" s="74">
        <v>502.2</v>
      </c>
      <c r="M356" s="74"/>
      <c r="N356" s="74"/>
      <c r="O356" s="74">
        <v>500.4</v>
      </c>
      <c r="P356" s="74"/>
      <c r="Q356" s="74"/>
      <c r="R356" s="74">
        <v>4.5999999999999996</v>
      </c>
      <c r="S356" s="74"/>
      <c r="T356" s="74"/>
      <c r="U356" s="74"/>
      <c r="V356" s="74"/>
      <c r="W356" s="74"/>
      <c r="X356" s="74"/>
      <c r="Y356" s="74"/>
      <c r="Z356" s="75">
        <f t="shared" si="76"/>
        <v>402.2</v>
      </c>
      <c r="AA356" s="74">
        <v>402.2</v>
      </c>
      <c r="AB356" s="74"/>
    </row>
    <row r="357" spans="1:28" ht="25.5" hidden="1" x14ac:dyDescent="0.2">
      <c r="A357" s="14" t="s">
        <v>384</v>
      </c>
      <c r="B357" s="42" t="s">
        <v>145</v>
      </c>
      <c r="C357" s="42" t="s">
        <v>145</v>
      </c>
      <c r="D357" s="76"/>
      <c r="E357" s="73"/>
      <c r="F357" s="74"/>
      <c r="G357" s="75">
        <f t="shared" si="72"/>
        <v>0</v>
      </c>
      <c r="H357" s="74"/>
      <c r="I357" s="74"/>
      <c r="J357" s="75">
        <f t="shared" si="78"/>
        <v>661.19999999999993</v>
      </c>
      <c r="K357" s="74">
        <f>L357+M357+O357+R357</f>
        <v>661.19999999999993</v>
      </c>
      <c r="L357" s="74">
        <v>606.79999999999995</v>
      </c>
      <c r="M357" s="74">
        <v>10</v>
      </c>
      <c r="N357" s="74"/>
      <c r="O357" s="74"/>
      <c r="P357" s="74"/>
      <c r="Q357" s="74"/>
      <c r="R357" s="74">
        <v>44.4</v>
      </c>
      <c r="S357" s="74"/>
      <c r="T357" s="74"/>
      <c r="U357" s="74"/>
      <c r="V357" s="74"/>
      <c r="W357" s="74"/>
      <c r="X357" s="74"/>
      <c r="Y357" s="74"/>
      <c r="Z357" s="75">
        <f t="shared" si="76"/>
        <v>406.8</v>
      </c>
      <c r="AA357" s="74">
        <v>406.8</v>
      </c>
      <c r="AB357" s="74"/>
    </row>
    <row r="358" spans="1:28" ht="25.5" hidden="1" x14ac:dyDescent="0.2">
      <c r="A358" s="40" t="s">
        <v>43</v>
      </c>
      <c r="B358" s="42" t="s">
        <v>145</v>
      </c>
      <c r="C358" s="42" t="s">
        <v>145</v>
      </c>
      <c r="D358" s="76">
        <v>95.4</v>
      </c>
      <c r="E358" s="73"/>
      <c r="F358" s="74"/>
      <c r="G358" s="75">
        <f t="shared" si="72"/>
        <v>0</v>
      </c>
      <c r="H358" s="74"/>
      <c r="I358" s="74"/>
      <c r="J358" s="75">
        <f t="shared" si="78"/>
        <v>0</v>
      </c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5">
        <f t="shared" si="76"/>
        <v>0</v>
      </c>
      <c r="AA358" s="74"/>
      <c r="AB358" s="74"/>
    </row>
    <row r="359" spans="1:28" ht="25.5" hidden="1" x14ac:dyDescent="0.2">
      <c r="A359" s="40" t="s">
        <v>66</v>
      </c>
      <c r="B359" s="42" t="s">
        <v>145</v>
      </c>
      <c r="C359" s="42" t="s">
        <v>145</v>
      </c>
      <c r="D359" s="76"/>
      <c r="E359" s="73"/>
      <c r="F359" s="74"/>
      <c r="G359" s="75">
        <f t="shared" si="72"/>
        <v>7113.1</v>
      </c>
      <c r="H359" s="74"/>
      <c r="I359" s="74">
        <v>7113.1</v>
      </c>
      <c r="J359" s="75">
        <f t="shared" si="78"/>
        <v>7113.1</v>
      </c>
      <c r="K359" s="74"/>
      <c r="L359" s="74"/>
      <c r="M359" s="74"/>
      <c r="N359" s="74"/>
      <c r="O359" s="74">
        <v>2027.6</v>
      </c>
      <c r="P359" s="74"/>
      <c r="Q359" s="74"/>
      <c r="R359" s="74"/>
      <c r="S359" s="74"/>
      <c r="T359" s="74">
        <v>7113.1</v>
      </c>
      <c r="U359" s="74"/>
      <c r="V359" s="74"/>
      <c r="W359" s="74"/>
      <c r="X359" s="74"/>
      <c r="Y359" s="74"/>
      <c r="Z359" s="75">
        <f t="shared" si="76"/>
        <v>7113.1</v>
      </c>
      <c r="AA359" s="74"/>
      <c r="AB359" s="74">
        <v>7113.1</v>
      </c>
    </row>
    <row r="360" spans="1:28" s="130" customFormat="1" ht="16.5" hidden="1" customHeight="1" x14ac:dyDescent="0.2">
      <c r="A360" s="127" t="s">
        <v>245</v>
      </c>
      <c r="B360" s="128" t="s">
        <v>192</v>
      </c>
      <c r="C360" s="128" t="s">
        <v>131</v>
      </c>
      <c r="D360" s="139">
        <f>SUM(D361+D405)</f>
        <v>115168.1</v>
      </c>
      <c r="E360" s="139">
        <f>SUM(E361)</f>
        <v>224175.2</v>
      </c>
      <c r="F360" s="139">
        <f t="shared" ref="F360:T360" si="81">SUM(F361)</f>
        <v>0</v>
      </c>
      <c r="G360" s="87">
        <f t="shared" si="81"/>
        <v>61072.2</v>
      </c>
      <c r="H360" s="139">
        <f t="shared" si="81"/>
        <v>60950.1</v>
      </c>
      <c r="I360" s="139">
        <f t="shared" si="81"/>
        <v>122.1</v>
      </c>
      <c r="J360" s="87">
        <f t="shared" si="81"/>
        <v>73428.299999999988</v>
      </c>
      <c r="K360" s="139">
        <f t="shared" si="81"/>
        <v>92258.7</v>
      </c>
      <c r="L360" s="139"/>
      <c r="M360" s="139"/>
      <c r="N360" s="139"/>
      <c r="O360" s="139"/>
      <c r="P360" s="139"/>
      <c r="Q360" s="139"/>
      <c r="R360" s="139"/>
      <c r="S360" s="139"/>
      <c r="T360" s="139">
        <f t="shared" si="81"/>
        <v>3334.2000000000003</v>
      </c>
      <c r="U360" s="139"/>
      <c r="V360" s="139"/>
      <c r="W360" s="139"/>
      <c r="X360" s="139"/>
      <c r="Y360" s="139"/>
      <c r="Z360" s="75">
        <f t="shared" si="76"/>
        <v>74679.3</v>
      </c>
      <c r="AA360" s="139">
        <f>SUM(AA361)</f>
        <v>71345.100000000006</v>
      </c>
      <c r="AB360" s="139">
        <f>SUM(AB361)</f>
        <v>3334.2000000000003</v>
      </c>
    </row>
    <row r="361" spans="1:28" ht="15" hidden="1" customHeight="1" x14ac:dyDescent="0.2">
      <c r="A361" s="12" t="s">
        <v>246</v>
      </c>
      <c r="B361" s="13" t="s">
        <v>192</v>
      </c>
      <c r="C361" s="13" t="s">
        <v>130</v>
      </c>
      <c r="D361" s="107">
        <f>SUM(D362+D367+D368+D369+D373+D376+D385+D389+D395+D398+D399+D400)</f>
        <v>115029.70000000001</v>
      </c>
      <c r="E361" s="107">
        <f>SUM(E362+E367+E368+E369+E373+E376+E385+E389+E395+E398+E399+E400)</f>
        <v>224175.2</v>
      </c>
      <c r="F361" s="107">
        <f>SUM(F362+F367+F368+F369+F373+F376+F385+F389+F395+F398+F399+F400)</f>
        <v>0</v>
      </c>
      <c r="G361" s="96">
        <f t="shared" si="72"/>
        <v>61072.2</v>
      </c>
      <c r="H361" s="107">
        <f>SUM(H362+H367+H368+H369+H373+H376+H385+H389+H395+H398+H399+H400)</f>
        <v>60950.1</v>
      </c>
      <c r="I361" s="107">
        <f>SUM(I362+I367+I368+I369+I373+I376+I385+I389+I395+I398+I399+I400)</f>
        <v>122.1</v>
      </c>
      <c r="J361" s="79">
        <f>SUM(J362+J367+J368+J369+J373+J376+J385+J389+J395+J398+J399+J400)</f>
        <v>73428.299999999988</v>
      </c>
      <c r="K361" s="107">
        <f t="shared" ref="K361:S361" si="82">SUM(K362+K367+K368+K369+K373+K376+K385+K389+K395+K398+K399+K400+K404)</f>
        <v>92258.7</v>
      </c>
      <c r="L361" s="107">
        <f t="shared" si="82"/>
        <v>1113.0999999999999</v>
      </c>
      <c r="M361" s="107">
        <f t="shared" si="82"/>
        <v>34.200000000000003</v>
      </c>
      <c r="N361" s="107">
        <f t="shared" si="82"/>
        <v>0</v>
      </c>
      <c r="O361" s="107">
        <f t="shared" si="82"/>
        <v>48</v>
      </c>
      <c r="P361" s="107">
        <f t="shared" si="82"/>
        <v>0</v>
      </c>
      <c r="Q361" s="107">
        <f t="shared" si="82"/>
        <v>0</v>
      </c>
      <c r="R361" s="107">
        <f t="shared" si="82"/>
        <v>306</v>
      </c>
      <c r="S361" s="107">
        <f t="shared" si="82"/>
        <v>0</v>
      </c>
      <c r="T361" s="107">
        <f>SUM(T362+T367+T368+T369+T373+T376+T385+T389+T395+T398+T399+T400+T404)</f>
        <v>3334.2000000000003</v>
      </c>
      <c r="U361" s="107"/>
      <c r="V361" s="107"/>
      <c r="W361" s="107"/>
      <c r="X361" s="107"/>
      <c r="Y361" s="107"/>
      <c r="Z361" s="75">
        <f t="shared" si="76"/>
        <v>74679.3</v>
      </c>
      <c r="AA361" s="107">
        <f>SUM(AA362+AA367+AA368+AA369+AA373+AA376+AA385+AA389+AA395+AA398+AA399+AA400+AA404)</f>
        <v>71345.100000000006</v>
      </c>
      <c r="AB361" s="107">
        <f>SUM(AB362+AB367+AB368+AB369+AB373+AB376+AB385+AB389+AB395+AB398+AB399+AB400+AB404)</f>
        <v>3334.2000000000003</v>
      </c>
    </row>
    <row r="362" spans="1:28" ht="29.25" hidden="1" customHeight="1" x14ac:dyDescent="0.2">
      <c r="A362" s="59" t="s">
        <v>111</v>
      </c>
      <c r="B362" s="13" t="s">
        <v>192</v>
      </c>
      <c r="C362" s="13" t="s">
        <v>130</v>
      </c>
      <c r="D362" s="107">
        <f>SUM(D363+D365+D366)</f>
        <v>55351</v>
      </c>
      <c r="E362" s="107">
        <f>SUM(E363+E365+E366)</f>
        <v>62383.200000000004</v>
      </c>
      <c r="F362" s="107">
        <f>SUM(F363+F365+F366)</f>
        <v>0</v>
      </c>
      <c r="G362" s="96">
        <f t="shared" si="72"/>
        <v>60601.5</v>
      </c>
      <c r="H362" s="107">
        <f>SUM(H363+H365+H366)</f>
        <v>60601.5</v>
      </c>
      <c r="I362" s="107">
        <f>SUM(IN363+I365+I366)</f>
        <v>0</v>
      </c>
      <c r="J362" s="79">
        <f>SUM(J363+J365+J366)</f>
        <v>68783.199999999997</v>
      </c>
      <c r="K362" s="107">
        <f>SUM(K363+K365+K366+K364)</f>
        <v>79917.2</v>
      </c>
      <c r="L362" s="107"/>
      <c r="M362" s="107"/>
      <c r="N362" s="107"/>
      <c r="O362" s="107"/>
      <c r="P362" s="107"/>
      <c r="Q362" s="107"/>
      <c r="R362" s="107"/>
      <c r="S362" s="107"/>
      <c r="T362" s="107">
        <f>SUM(T363+T365+T366)</f>
        <v>0</v>
      </c>
      <c r="U362" s="107"/>
      <c r="V362" s="107"/>
      <c r="W362" s="107"/>
      <c r="X362" s="107"/>
      <c r="Y362" s="107"/>
      <c r="Z362" s="75">
        <f t="shared" si="76"/>
        <v>66232</v>
      </c>
      <c r="AA362" s="107">
        <f>SUM(AA363+AA365+AA366)</f>
        <v>66232</v>
      </c>
      <c r="AB362" s="107">
        <f>SUM(AB363+AB365+AB366)</f>
        <v>0</v>
      </c>
    </row>
    <row r="363" spans="1:28" s="118" customFormat="1" ht="17.25" hidden="1" customHeight="1" x14ac:dyDescent="0.2">
      <c r="A363" s="14" t="s">
        <v>386</v>
      </c>
      <c r="B363" s="20" t="s">
        <v>192</v>
      </c>
      <c r="C363" s="20" t="s">
        <v>130</v>
      </c>
      <c r="D363" s="76">
        <v>22018.7</v>
      </c>
      <c r="E363" s="73">
        <v>22034</v>
      </c>
      <c r="F363" s="117"/>
      <c r="G363" s="75">
        <f t="shared" si="72"/>
        <v>21339.5</v>
      </c>
      <c r="H363" s="117">
        <v>21339.5</v>
      </c>
      <c r="I363" s="117"/>
      <c r="J363" s="75">
        <f t="shared" ref="J363:J406" si="83">SUM(K363+T363)</f>
        <v>23386.5</v>
      </c>
      <c r="K363" s="117">
        <v>23386.5</v>
      </c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75">
        <f t="shared" si="76"/>
        <v>22386.5</v>
      </c>
      <c r="AA363" s="117">
        <v>22386.5</v>
      </c>
      <c r="AB363" s="117"/>
    </row>
    <row r="364" spans="1:28" s="118" customFormat="1" ht="17.25" hidden="1" customHeight="1" x14ac:dyDescent="0.2">
      <c r="A364" s="40" t="s">
        <v>302</v>
      </c>
      <c r="B364" s="42" t="s">
        <v>192</v>
      </c>
      <c r="C364" s="42" t="s">
        <v>130</v>
      </c>
      <c r="D364" s="76"/>
      <c r="E364" s="73"/>
      <c r="F364" s="117"/>
      <c r="G364" s="75"/>
      <c r="H364" s="117"/>
      <c r="I364" s="117"/>
      <c r="J364" s="75">
        <f t="shared" si="83"/>
        <v>11134</v>
      </c>
      <c r="K364" s="117">
        <v>11134</v>
      </c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75">
        <f t="shared" si="76"/>
        <v>11134</v>
      </c>
      <c r="AA364" s="117">
        <v>11134</v>
      </c>
      <c r="AB364" s="117"/>
    </row>
    <row r="365" spans="1:28" ht="15" hidden="1" customHeight="1" x14ac:dyDescent="0.2">
      <c r="A365" s="40" t="s">
        <v>112</v>
      </c>
      <c r="B365" s="20" t="s">
        <v>192</v>
      </c>
      <c r="C365" s="20" t="s">
        <v>130</v>
      </c>
      <c r="D365" s="76">
        <v>14672.2</v>
      </c>
      <c r="E365" s="73">
        <v>18375.3</v>
      </c>
      <c r="F365" s="74"/>
      <c r="G365" s="75">
        <f t="shared" ref="G365:G406" si="84">SUM(I365+H365)</f>
        <v>17493.2</v>
      </c>
      <c r="H365" s="74">
        <v>17493.2</v>
      </c>
      <c r="I365" s="74"/>
      <c r="J365" s="75">
        <f t="shared" si="83"/>
        <v>20949.2</v>
      </c>
      <c r="K365" s="74">
        <v>20949.2</v>
      </c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5">
        <f t="shared" si="76"/>
        <v>19398</v>
      </c>
      <c r="AA365" s="74">
        <v>19398</v>
      </c>
      <c r="AB365" s="74"/>
    </row>
    <row r="366" spans="1:28" ht="15" hidden="1" customHeight="1" x14ac:dyDescent="0.2">
      <c r="A366" s="14" t="s">
        <v>387</v>
      </c>
      <c r="B366" s="20" t="s">
        <v>192</v>
      </c>
      <c r="C366" s="20" t="s">
        <v>130</v>
      </c>
      <c r="D366" s="76">
        <v>18660.099999999999</v>
      </c>
      <c r="E366" s="73">
        <v>21973.9</v>
      </c>
      <c r="F366" s="74"/>
      <c r="G366" s="75">
        <f t="shared" si="84"/>
        <v>21768.799999999999</v>
      </c>
      <c r="H366" s="74">
        <v>21768.799999999999</v>
      </c>
      <c r="I366" s="74"/>
      <c r="J366" s="75">
        <f t="shared" si="83"/>
        <v>24447.5</v>
      </c>
      <c r="K366" s="74">
        <v>24447.5</v>
      </c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5">
        <f t="shared" si="76"/>
        <v>24447.5</v>
      </c>
      <c r="AA366" s="74">
        <v>24447.5</v>
      </c>
      <c r="AB366" s="74"/>
    </row>
    <row r="367" spans="1:28" ht="25.5" hidden="1" x14ac:dyDescent="0.2">
      <c r="A367" s="40" t="s">
        <v>65</v>
      </c>
      <c r="B367" s="20" t="s">
        <v>192</v>
      </c>
      <c r="C367" s="20" t="s">
        <v>130</v>
      </c>
      <c r="D367" s="76">
        <v>130.5</v>
      </c>
      <c r="E367" s="73">
        <f>SUM('[2]субсидии книж.фонда'!$P$27)</f>
        <v>122.1</v>
      </c>
      <c r="F367" s="74"/>
      <c r="G367" s="75">
        <f t="shared" si="84"/>
        <v>122.1</v>
      </c>
      <c r="H367" s="74"/>
      <c r="I367" s="74">
        <v>122.1</v>
      </c>
      <c r="J367" s="75">
        <f t="shared" si="83"/>
        <v>129.9</v>
      </c>
      <c r="K367" s="74"/>
      <c r="L367" s="74"/>
      <c r="M367" s="74"/>
      <c r="N367" s="74"/>
      <c r="O367" s="74"/>
      <c r="P367" s="74"/>
      <c r="Q367" s="74"/>
      <c r="R367" s="74"/>
      <c r="S367" s="74"/>
      <c r="T367" s="74">
        <v>129.9</v>
      </c>
      <c r="U367" s="74"/>
      <c r="V367" s="74"/>
      <c r="W367" s="74"/>
      <c r="X367" s="74"/>
      <c r="Y367" s="74"/>
      <c r="Z367" s="75">
        <f t="shared" si="76"/>
        <v>129.9</v>
      </c>
      <c r="AA367" s="74"/>
      <c r="AB367" s="74">
        <v>129.9</v>
      </c>
    </row>
    <row r="368" spans="1:28" ht="38.25" hidden="1" x14ac:dyDescent="0.2">
      <c r="A368" s="14" t="s">
        <v>84</v>
      </c>
      <c r="B368" s="20" t="s">
        <v>192</v>
      </c>
      <c r="C368" s="20" t="s">
        <v>130</v>
      </c>
      <c r="D368" s="76"/>
      <c r="E368" s="73">
        <v>2253.9</v>
      </c>
      <c r="F368" s="73">
        <v>0</v>
      </c>
      <c r="G368" s="75">
        <v>0</v>
      </c>
      <c r="H368" s="73">
        <v>0</v>
      </c>
      <c r="I368" s="73">
        <v>0</v>
      </c>
      <c r="J368" s="101">
        <v>0</v>
      </c>
      <c r="K368" s="73">
        <v>0</v>
      </c>
      <c r="L368" s="73"/>
      <c r="M368" s="73"/>
      <c r="N368" s="73"/>
      <c r="O368" s="73"/>
      <c r="P368" s="73"/>
      <c r="Q368" s="73"/>
      <c r="R368" s="73"/>
      <c r="S368" s="73"/>
      <c r="T368" s="73">
        <v>0</v>
      </c>
      <c r="U368" s="73"/>
      <c r="V368" s="73"/>
      <c r="W368" s="73"/>
      <c r="X368" s="73"/>
      <c r="Y368" s="73"/>
      <c r="Z368" s="75">
        <f t="shared" si="76"/>
        <v>0</v>
      </c>
      <c r="AA368" s="74"/>
      <c r="AB368" s="74"/>
    </row>
    <row r="369" spans="1:28" ht="28.5" hidden="1" customHeight="1" x14ac:dyDescent="0.2">
      <c r="A369" s="14" t="s">
        <v>388</v>
      </c>
      <c r="B369" s="20" t="s">
        <v>192</v>
      </c>
      <c r="C369" s="20" t="s">
        <v>130</v>
      </c>
      <c r="D369" s="76"/>
      <c r="E369" s="73">
        <f>SUM(E370+E371+E372)</f>
        <v>222.39999999999998</v>
      </c>
      <c r="F369" s="73">
        <f>SUM(F370+F371+F372)</f>
        <v>0</v>
      </c>
      <c r="G369" s="75">
        <f t="shared" si="84"/>
        <v>348.6</v>
      </c>
      <c r="H369" s="73">
        <v>348.6</v>
      </c>
      <c r="I369" s="73">
        <f>SUM(I370+I371+I372)</f>
        <v>0</v>
      </c>
      <c r="J369" s="101">
        <f>SUM(J370+J371+J372)</f>
        <v>3013.9</v>
      </c>
      <c r="K369" s="73">
        <f>SUM(K370+K371+K372)</f>
        <v>275</v>
      </c>
      <c r="L369" s="73"/>
      <c r="M369" s="73"/>
      <c r="N369" s="73"/>
      <c r="O369" s="73"/>
      <c r="P369" s="73"/>
      <c r="Q369" s="73"/>
      <c r="R369" s="73"/>
      <c r="S369" s="73"/>
      <c r="T369" s="73">
        <f>SUM(T370+T371+T372)</f>
        <v>2738.9</v>
      </c>
      <c r="U369" s="73"/>
      <c r="V369" s="73"/>
      <c r="W369" s="73"/>
      <c r="X369" s="73"/>
      <c r="Y369" s="73"/>
      <c r="Z369" s="75">
        <f t="shared" si="76"/>
        <v>2738.9</v>
      </c>
      <c r="AA369" s="73">
        <f>SUM(AA370+AA371+AA372)</f>
        <v>0</v>
      </c>
      <c r="AB369" s="73">
        <f>SUM(AB370+AB371+AB372)</f>
        <v>2738.9</v>
      </c>
    </row>
    <row r="370" spans="1:28" ht="14.25" hidden="1" customHeight="1" outlineLevel="1" x14ac:dyDescent="0.2">
      <c r="A370" s="14" t="s">
        <v>197</v>
      </c>
      <c r="B370" s="20" t="s">
        <v>192</v>
      </c>
      <c r="C370" s="20" t="s">
        <v>130</v>
      </c>
      <c r="D370" s="76"/>
      <c r="E370" s="73"/>
      <c r="F370" s="74"/>
      <c r="G370" s="75">
        <f t="shared" si="84"/>
        <v>0</v>
      </c>
      <c r="H370" s="74"/>
      <c r="I370" s="74"/>
      <c r="J370" s="75">
        <f t="shared" si="83"/>
        <v>275</v>
      </c>
      <c r="K370" s="74">
        <v>275</v>
      </c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5">
        <f t="shared" si="76"/>
        <v>0</v>
      </c>
      <c r="AA370" s="74"/>
      <c r="AB370" s="74"/>
    </row>
    <row r="371" spans="1:28" ht="16.5" hidden="1" customHeight="1" outlineLevel="1" x14ac:dyDescent="0.2">
      <c r="A371" s="14" t="s">
        <v>164</v>
      </c>
      <c r="B371" s="20" t="s">
        <v>192</v>
      </c>
      <c r="C371" s="20" t="s">
        <v>130</v>
      </c>
      <c r="D371" s="76"/>
      <c r="E371" s="73">
        <v>73.7</v>
      </c>
      <c r="F371" s="74"/>
      <c r="G371" s="75">
        <f t="shared" si="84"/>
        <v>0</v>
      </c>
      <c r="H371" s="74"/>
      <c r="I371" s="74"/>
      <c r="J371" s="75">
        <f t="shared" si="83"/>
        <v>0</v>
      </c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5">
        <f t="shared" si="76"/>
        <v>0</v>
      </c>
      <c r="AA371" s="74"/>
      <c r="AB371" s="74"/>
    </row>
    <row r="372" spans="1:28" ht="15.75" hidden="1" customHeight="1" outlineLevel="1" x14ac:dyDescent="0.2">
      <c r="A372" s="14" t="s">
        <v>163</v>
      </c>
      <c r="B372" s="20" t="s">
        <v>192</v>
      </c>
      <c r="C372" s="20" t="s">
        <v>130</v>
      </c>
      <c r="D372" s="76"/>
      <c r="E372" s="73">
        <v>148.69999999999999</v>
      </c>
      <c r="F372" s="74"/>
      <c r="G372" s="75">
        <f t="shared" si="84"/>
        <v>0</v>
      </c>
      <c r="H372" s="74"/>
      <c r="I372" s="74"/>
      <c r="J372" s="75">
        <f t="shared" si="83"/>
        <v>2738.9</v>
      </c>
      <c r="K372" s="74"/>
      <c r="L372" s="74"/>
      <c r="M372" s="74"/>
      <c r="N372" s="74"/>
      <c r="O372" s="74"/>
      <c r="P372" s="74"/>
      <c r="Q372" s="74"/>
      <c r="R372" s="74"/>
      <c r="S372" s="74"/>
      <c r="T372" s="74">
        <v>2738.9</v>
      </c>
      <c r="U372" s="74"/>
      <c r="V372" s="74"/>
      <c r="W372" s="74"/>
      <c r="X372" s="74"/>
      <c r="Y372" s="74"/>
      <c r="Z372" s="75">
        <f t="shared" si="76"/>
        <v>2738.9</v>
      </c>
      <c r="AA372" s="74"/>
      <c r="AB372" s="74">
        <v>2738.9</v>
      </c>
    </row>
    <row r="373" spans="1:28" ht="25.5" hidden="1" x14ac:dyDescent="0.2">
      <c r="A373" s="14" t="s">
        <v>389</v>
      </c>
      <c r="B373" s="20" t="s">
        <v>192</v>
      </c>
      <c r="C373" s="20" t="s">
        <v>130</v>
      </c>
      <c r="D373" s="76"/>
      <c r="E373" s="73">
        <f>SUM(E374+E375)</f>
        <v>353</v>
      </c>
      <c r="F373" s="73">
        <f>SUM(F374+F375)</f>
        <v>0</v>
      </c>
      <c r="G373" s="75">
        <f t="shared" si="84"/>
        <v>0</v>
      </c>
      <c r="H373" s="73">
        <f>SUM(H374+H375)</f>
        <v>0</v>
      </c>
      <c r="I373" s="73">
        <f>SUM(I374+I375)</f>
        <v>0</v>
      </c>
      <c r="J373" s="101">
        <f>SUM(J374+J375)</f>
        <v>0</v>
      </c>
      <c r="K373" s="73">
        <f>SUM(K374+K375)</f>
        <v>0</v>
      </c>
      <c r="L373" s="73"/>
      <c r="M373" s="73"/>
      <c r="N373" s="73"/>
      <c r="O373" s="73"/>
      <c r="P373" s="73"/>
      <c r="Q373" s="73"/>
      <c r="R373" s="73"/>
      <c r="S373" s="73"/>
      <c r="T373" s="73">
        <v>275</v>
      </c>
      <c r="U373" s="73"/>
      <c r="V373" s="73"/>
      <c r="W373" s="73"/>
      <c r="X373" s="73"/>
      <c r="Y373" s="73"/>
      <c r="Z373" s="75">
        <f t="shared" si="76"/>
        <v>275</v>
      </c>
      <c r="AA373" s="74"/>
      <c r="AB373" s="74">
        <v>275</v>
      </c>
    </row>
    <row r="374" spans="1:28" ht="15" hidden="1" customHeight="1" outlineLevel="1" x14ac:dyDescent="0.2">
      <c r="A374" s="14" t="s">
        <v>197</v>
      </c>
      <c r="B374" s="20" t="s">
        <v>192</v>
      </c>
      <c r="C374" s="20" t="s">
        <v>130</v>
      </c>
      <c r="D374" s="76"/>
      <c r="E374" s="73"/>
      <c r="F374" s="74"/>
      <c r="G374" s="75">
        <f t="shared" si="84"/>
        <v>0</v>
      </c>
      <c r="H374" s="74"/>
      <c r="I374" s="74"/>
      <c r="J374" s="75">
        <f t="shared" si="83"/>
        <v>0</v>
      </c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5">
        <f t="shared" si="76"/>
        <v>0</v>
      </c>
      <c r="AA374" s="74"/>
      <c r="AB374" s="74"/>
    </row>
    <row r="375" spans="1:28" ht="15.75" hidden="1" customHeight="1" outlineLevel="1" x14ac:dyDescent="0.2">
      <c r="A375" s="14" t="s">
        <v>164</v>
      </c>
      <c r="B375" s="20" t="s">
        <v>192</v>
      </c>
      <c r="C375" s="20" t="s">
        <v>130</v>
      </c>
      <c r="D375" s="76"/>
      <c r="E375" s="73">
        <v>353</v>
      </c>
      <c r="F375" s="74"/>
      <c r="G375" s="75">
        <f t="shared" si="84"/>
        <v>0</v>
      </c>
      <c r="H375" s="74"/>
      <c r="I375" s="74"/>
      <c r="J375" s="75">
        <f t="shared" si="83"/>
        <v>0</v>
      </c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5">
        <f t="shared" si="76"/>
        <v>0</v>
      </c>
      <c r="AA375" s="74"/>
      <c r="AB375" s="74"/>
    </row>
    <row r="376" spans="1:28" ht="39.75" hidden="1" customHeight="1" collapsed="1" x14ac:dyDescent="0.2">
      <c r="A376" s="14" t="s">
        <v>390</v>
      </c>
      <c r="B376" s="20" t="s">
        <v>192</v>
      </c>
      <c r="C376" s="20" t="s">
        <v>130</v>
      </c>
      <c r="D376" s="73">
        <v>9338.9</v>
      </c>
      <c r="E376" s="73">
        <f>SUM(E377+E378+E379+E380+E381+E382+E383+E384)</f>
        <v>2278.4</v>
      </c>
      <c r="F376" s="73">
        <f>SUM(F377+F379+F380+F381+F382+F384)</f>
        <v>0</v>
      </c>
      <c r="G376" s="75">
        <f t="shared" si="84"/>
        <v>0</v>
      </c>
      <c r="H376" s="73">
        <f>SUM(H377+H379+H380+H381+H382+H384)</f>
        <v>0</v>
      </c>
      <c r="I376" s="73">
        <f>SUM(I377+I379+I380+I381+I382+I384)</f>
        <v>0</v>
      </c>
      <c r="J376" s="101">
        <f>SUM(J377+J379+J380+J381+J382+J384)</f>
        <v>0</v>
      </c>
      <c r="K376" s="73">
        <v>10565.2</v>
      </c>
      <c r="L376" s="73"/>
      <c r="M376" s="73"/>
      <c r="N376" s="73"/>
      <c r="O376" s="73"/>
      <c r="P376" s="73"/>
      <c r="Q376" s="73"/>
      <c r="R376" s="73"/>
      <c r="S376" s="73"/>
      <c r="T376" s="73">
        <f>SUM(T377+T379+T380+T381+T382+T384)</f>
        <v>0</v>
      </c>
      <c r="U376" s="73"/>
      <c r="V376" s="73"/>
      <c r="W376" s="73"/>
      <c r="X376" s="73"/>
      <c r="Y376" s="73"/>
      <c r="Z376" s="75">
        <f t="shared" si="76"/>
        <v>4000</v>
      </c>
      <c r="AA376" s="74">
        <v>4000</v>
      </c>
      <c r="AB376" s="74"/>
    </row>
    <row r="377" spans="1:28" hidden="1" outlineLevel="1" x14ac:dyDescent="0.2">
      <c r="A377" s="14" t="s">
        <v>157</v>
      </c>
      <c r="B377" s="20" t="s">
        <v>192</v>
      </c>
      <c r="C377" s="20" t="s">
        <v>130</v>
      </c>
      <c r="D377" s="76"/>
      <c r="E377" s="73">
        <v>950</v>
      </c>
      <c r="F377" s="74"/>
      <c r="G377" s="75">
        <f t="shared" si="84"/>
        <v>0</v>
      </c>
      <c r="H377" s="74"/>
      <c r="I377" s="74"/>
      <c r="J377" s="75">
        <f t="shared" si="83"/>
        <v>0</v>
      </c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5">
        <f t="shared" si="76"/>
        <v>0</v>
      </c>
      <c r="AA377" s="74"/>
      <c r="AB377" s="74"/>
    </row>
    <row r="378" spans="1:28" hidden="1" outlineLevel="1" x14ac:dyDescent="0.2">
      <c r="A378" s="14" t="s">
        <v>162</v>
      </c>
      <c r="B378" s="20" t="s">
        <v>192</v>
      </c>
      <c r="C378" s="20" t="s">
        <v>130</v>
      </c>
      <c r="D378" s="76"/>
      <c r="E378" s="73">
        <v>66</v>
      </c>
      <c r="F378" s="74"/>
      <c r="G378" s="75">
        <f t="shared" si="84"/>
        <v>0</v>
      </c>
      <c r="H378" s="74"/>
      <c r="I378" s="74"/>
      <c r="J378" s="75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5">
        <f t="shared" si="76"/>
        <v>0</v>
      </c>
      <c r="AA378" s="74"/>
      <c r="AB378" s="74"/>
    </row>
    <row r="379" spans="1:28" hidden="1" outlineLevel="1" x14ac:dyDescent="0.2">
      <c r="A379" s="14" t="s">
        <v>247</v>
      </c>
      <c r="B379" s="20" t="s">
        <v>192</v>
      </c>
      <c r="C379" s="20" t="s">
        <v>130</v>
      </c>
      <c r="D379" s="76"/>
      <c r="E379" s="73">
        <v>20</v>
      </c>
      <c r="F379" s="74"/>
      <c r="G379" s="75">
        <f t="shared" si="84"/>
        <v>0</v>
      </c>
      <c r="H379" s="74"/>
      <c r="I379" s="74"/>
      <c r="J379" s="75">
        <f t="shared" si="83"/>
        <v>0</v>
      </c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5">
        <f t="shared" si="76"/>
        <v>0</v>
      </c>
      <c r="AA379" s="74"/>
      <c r="AB379" s="74"/>
    </row>
    <row r="380" spans="1:28" hidden="1" outlineLevel="1" x14ac:dyDescent="0.2">
      <c r="A380" s="14" t="s">
        <v>188</v>
      </c>
      <c r="B380" s="20" t="s">
        <v>192</v>
      </c>
      <c r="C380" s="20" t="s">
        <v>130</v>
      </c>
      <c r="D380" s="76"/>
      <c r="E380" s="73">
        <v>49.8</v>
      </c>
      <c r="F380" s="74"/>
      <c r="G380" s="75">
        <f t="shared" si="84"/>
        <v>0</v>
      </c>
      <c r="H380" s="74"/>
      <c r="I380" s="74"/>
      <c r="J380" s="75">
        <f t="shared" si="83"/>
        <v>0</v>
      </c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5">
        <f t="shared" si="76"/>
        <v>0</v>
      </c>
      <c r="AA380" s="74"/>
      <c r="AB380" s="74"/>
    </row>
    <row r="381" spans="1:28" hidden="1" outlineLevel="1" x14ac:dyDescent="0.2">
      <c r="A381" s="14" t="s">
        <v>160</v>
      </c>
      <c r="B381" s="20" t="s">
        <v>192</v>
      </c>
      <c r="C381" s="20" t="s">
        <v>130</v>
      </c>
      <c r="D381" s="76"/>
      <c r="E381" s="73">
        <v>1108</v>
      </c>
      <c r="F381" s="74"/>
      <c r="G381" s="75">
        <f t="shared" si="84"/>
        <v>0</v>
      </c>
      <c r="H381" s="74"/>
      <c r="I381" s="74"/>
      <c r="J381" s="75">
        <f t="shared" si="83"/>
        <v>0</v>
      </c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5">
        <f t="shared" si="76"/>
        <v>0</v>
      </c>
      <c r="AA381" s="74"/>
      <c r="AB381" s="74"/>
    </row>
    <row r="382" spans="1:28" hidden="1" outlineLevel="1" x14ac:dyDescent="0.2">
      <c r="A382" s="14" t="s">
        <v>164</v>
      </c>
      <c r="B382" s="20" t="s">
        <v>192</v>
      </c>
      <c r="C382" s="20" t="s">
        <v>130</v>
      </c>
      <c r="D382" s="76"/>
      <c r="E382" s="73">
        <v>51.7</v>
      </c>
      <c r="F382" s="74"/>
      <c r="G382" s="75">
        <f t="shared" si="84"/>
        <v>0</v>
      </c>
      <c r="H382" s="74"/>
      <c r="I382" s="74"/>
      <c r="J382" s="75">
        <f t="shared" si="83"/>
        <v>0</v>
      </c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5">
        <f t="shared" si="76"/>
        <v>0</v>
      </c>
      <c r="AA382" s="74"/>
      <c r="AB382" s="74"/>
    </row>
    <row r="383" spans="1:28" hidden="1" outlineLevel="1" x14ac:dyDescent="0.2">
      <c r="A383" s="14" t="s">
        <v>189</v>
      </c>
      <c r="B383" s="20" t="s">
        <v>192</v>
      </c>
      <c r="C383" s="20" t="s">
        <v>130</v>
      </c>
      <c r="D383" s="76"/>
      <c r="E383" s="73">
        <v>23</v>
      </c>
      <c r="F383" s="74"/>
      <c r="G383" s="75">
        <f t="shared" si="84"/>
        <v>0</v>
      </c>
      <c r="H383" s="74"/>
      <c r="I383" s="74"/>
      <c r="J383" s="75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5">
        <f t="shared" si="76"/>
        <v>0</v>
      </c>
      <c r="AA383" s="74"/>
      <c r="AB383" s="74"/>
    </row>
    <row r="384" spans="1:28" hidden="1" outlineLevel="1" x14ac:dyDescent="0.2">
      <c r="A384" s="14" t="s">
        <v>103</v>
      </c>
      <c r="B384" s="20" t="s">
        <v>192</v>
      </c>
      <c r="C384" s="20" t="s">
        <v>130</v>
      </c>
      <c r="D384" s="76"/>
      <c r="E384" s="73">
        <v>9.9</v>
      </c>
      <c r="F384" s="74"/>
      <c r="G384" s="75">
        <f t="shared" si="84"/>
        <v>0</v>
      </c>
      <c r="H384" s="74"/>
      <c r="I384" s="74"/>
      <c r="J384" s="75">
        <f t="shared" si="83"/>
        <v>0</v>
      </c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5">
        <f t="shared" si="76"/>
        <v>0</v>
      </c>
      <c r="AA384" s="74"/>
      <c r="AB384" s="74"/>
    </row>
    <row r="385" spans="1:28" ht="38.25" hidden="1" collapsed="1" x14ac:dyDescent="0.2">
      <c r="A385" s="14" t="s">
        <v>392</v>
      </c>
      <c r="B385" s="20" t="s">
        <v>192</v>
      </c>
      <c r="C385" s="20" t="s">
        <v>130</v>
      </c>
      <c r="D385" s="76"/>
      <c r="E385" s="73">
        <f>SUM(E386+E387+E388)</f>
        <v>393</v>
      </c>
      <c r="F385" s="73">
        <f>SUM(F386+F387+F388)</f>
        <v>0</v>
      </c>
      <c r="G385" s="75">
        <f t="shared" si="84"/>
        <v>0</v>
      </c>
      <c r="H385" s="73">
        <f>SUM(H386+H387+H388)</f>
        <v>0</v>
      </c>
      <c r="I385" s="73">
        <f>SUM(I386+I387+I388)</f>
        <v>0</v>
      </c>
      <c r="J385" s="101">
        <f>SUM(J386+J387+J388)</f>
        <v>0</v>
      </c>
      <c r="K385" s="73">
        <f>SUM(K386+K387+K388)</f>
        <v>0</v>
      </c>
      <c r="L385" s="73"/>
      <c r="M385" s="73"/>
      <c r="N385" s="73"/>
      <c r="O385" s="73"/>
      <c r="P385" s="73"/>
      <c r="Q385" s="73"/>
      <c r="R385" s="73"/>
      <c r="S385" s="73"/>
      <c r="T385" s="73">
        <f>SUM(T386+T387+T388)</f>
        <v>0</v>
      </c>
      <c r="U385" s="73"/>
      <c r="V385" s="73"/>
      <c r="W385" s="73"/>
      <c r="X385" s="73"/>
      <c r="Y385" s="73"/>
      <c r="Z385" s="75">
        <f t="shared" si="76"/>
        <v>0</v>
      </c>
      <c r="AA385" s="74"/>
      <c r="AB385" s="74"/>
    </row>
    <row r="386" spans="1:28" hidden="1" outlineLevel="1" x14ac:dyDescent="0.2">
      <c r="A386" s="14" t="s">
        <v>197</v>
      </c>
      <c r="B386" s="20" t="s">
        <v>192</v>
      </c>
      <c r="C386" s="20" t="s">
        <v>130</v>
      </c>
      <c r="D386" s="76"/>
      <c r="E386" s="73"/>
      <c r="F386" s="74"/>
      <c r="G386" s="75">
        <f t="shared" si="84"/>
        <v>0</v>
      </c>
      <c r="H386" s="74"/>
      <c r="I386" s="74"/>
      <c r="J386" s="75">
        <f t="shared" si="83"/>
        <v>0</v>
      </c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5">
        <f t="shared" si="76"/>
        <v>0</v>
      </c>
      <c r="AA386" s="74"/>
      <c r="AB386" s="74"/>
    </row>
    <row r="387" spans="1:28" hidden="1" outlineLevel="1" x14ac:dyDescent="0.2">
      <c r="A387" s="14" t="s">
        <v>189</v>
      </c>
      <c r="B387" s="20" t="s">
        <v>192</v>
      </c>
      <c r="C387" s="20" t="s">
        <v>130</v>
      </c>
      <c r="D387" s="76"/>
      <c r="E387" s="73">
        <v>300</v>
      </c>
      <c r="F387" s="74"/>
      <c r="G387" s="75">
        <f t="shared" si="84"/>
        <v>0</v>
      </c>
      <c r="H387" s="74"/>
      <c r="I387" s="74"/>
      <c r="J387" s="75">
        <f t="shared" si="83"/>
        <v>0</v>
      </c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5">
        <f t="shared" si="76"/>
        <v>0</v>
      </c>
      <c r="AA387" s="74"/>
      <c r="AB387" s="74"/>
    </row>
    <row r="388" spans="1:28" hidden="1" outlineLevel="1" x14ac:dyDescent="0.2">
      <c r="A388" s="14" t="s">
        <v>164</v>
      </c>
      <c r="B388" s="20" t="s">
        <v>192</v>
      </c>
      <c r="C388" s="20" t="s">
        <v>130</v>
      </c>
      <c r="D388" s="76"/>
      <c r="E388" s="73">
        <v>93</v>
      </c>
      <c r="F388" s="74"/>
      <c r="G388" s="75">
        <f t="shared" si="84"/>
        <v>0</v>
      </c>
      <c r="H388" s="74"/>
      <c r="I388" s="74"/>
      <c r="J388" s="75">
        <f t="shared" si="83"/>
        <v>0</v>
      </c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5">
        <f t="shared" si="76"/>
        <v>0</v>
      </c>
      <c r="AA388" s="74"/>
      <c r="AB388" s="74"/>
    </row>
    <row r="389" spans="1:28" ht="38.25" hidden="1" collapsed="1" x14ac:dyDescent="0.2">
      <c r="A389" s="14" t="s">
        <v>393</v>
      </c>
      <c r="B389" s="20" t="s">
        <v>192</v>
      </c>
      <c r="C389" s="20" t="s">
        <v>130</v>
      </c>
      <c r="D389" s="76"/>
      <c r="E389" s="73">
        <f>SUM(E390+E391+E392+E393+E394)</f>
        <v>943.1</v>
      </c>
      <c r="F389" s="73">
        <f>SUM(F390+F391+F392+F393+F394)</f>
        <v>0</v>
      </c>
      <c r="G389" s="75">
        <f t="shared" si="84"/>
        <v>0</v>
      </c>
      <c r="H389" s="73">
        <f>SUM(H390+H391+H392+H393+H394)</f>
        <v>0</v>
      </c>
      <c r="I389" s="73">
        <f>SUM(I390+I391+I392+I393+I394)</f>
        <v>0</v>
      </c>
      <c r="J389" s="101">
        <f>SUM(J390+J391+J392+J393+J394)</f>
        <v>0</v>
      </c>
      <c r="K389" s="73">
        <f>SUM(K390+K391+K392+K393+K394)</f>
        <v>0</v>
      </c>
      <c r="L389" s="73"/>
      <c r="M389" s="73"/>
      <c r="N389" s="73"/>
      <c r="O389" s="73"/>
      <c r="P389" s="73"/>
      <c r="Q389" s="73"/>
      <c r="R389" s="73"/>
      <c r="S389" s="73"/>
      <c r="T389" s="73">
        <f>SUM(T390+T391+T392+T393+T394)</f>
        <v>0</v>
      </c>
      <c r="U389" s="73"/>
      <c r="V389" s="73"/>
      <c r="W389" s="73"/>
      <c r="X389" s="73"/>
      <c r="Y389" s="73"/>
      <c r="Z389" s="75">
        <f t="shared" si="76"/>
        <v>0</v>
      </c>
      <c r="AA389" s="74"/>
      <c r="AB389" s="74"/>
    </row>
    <row r="390" spans="1:28" hidden="1" outlineLevel="1" x14ac:dyDescent="0.2">
      <c r="A390" s="14" t="s">
        <v>247</v>
      </c>
      <c r="B390" s="20" t="s">
        <v>192</v>
      </c>
      <c r="C390" s="20" t="s">
        <v>130</v>
      </c>
      <c r="D390" s="76"/>
      <c r="E390" s="73">
        <v>356.7</v>
      </c>
      <c r="F390" s="74"/>
      <c r="G390" s="75">
        <f t="shared" si="84"/>
        <v>0</v>
      </c>
      <c r="H390" s="74"/>
      <c r="I390" s="74"/>
      <c r="J390" s="75">
        <f t="shared" si="83"/>
        <v>0</v>
      </c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5">
        <f t="shared" si="76"/>
        <v>0</v>
      </c>
      <c r="AA390" s="74"/>
      <c r="AB390" s="74"/>
    </row>
    <row r="391" spans="1:28" hidden="1" outlineLevel="1" x14ac:dyDescent="0.2">
      <c r="A391" s="14" t="s">
        <v>188</v>
      </c>
      <c r="B391" s="20" t="s">
        <v>192</v>
      </c>
      <c r="C391" s="20" t="s">
        <v>130</v>
      </c>
      <c r="D391" s="76"/>
      <c r="E391" s="73">
        <v>120</v>
      </c>
      <c r="F391" s="74"/>
      <c r="G391" s="75">
        <f t="shared" si="84"/>
        <v>0</v>
      </c>
      <c r="H391" s="74"/>
      <c r="I391" s="74"/>
      <c r="J391" s="75">
        <f t="shared" si="83"/>
        <v>0</v>
      </c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5">
        <f t="shared" si="76"/>
        <v>0</v>
      </c>
      <c r="AA391" s="74"/>
      <c r="AB391" s="74"/>
    </row>
    <row r="392" spans="1:28" hidden="1" outlineLevel="1" x14ac:dyDescent="0.2">
      <c r="A392" s="14" t="s">
        <v>160</v>
      </c>
      <c r="B392" s="20" t="s">
        <v>192</v>
      </c>
      <c r="C392" s="20" t="s">
        <v>130</v>
      </c>
      <c r="D392" s="76"/>
      <c r="E392" s="73">
        <v>222.4</v>
      </c>
      <c r="F392" s="74"/>
      <c r="G392" s="75">
        <f t="shared" si="84"/>
        <v>0</v>
      </c>
      <c r="H392" s="74"/>
      <c r="I392" s="74"/>
      <c r="J392" s="75">
        <f t="shared" si="83"/>
        <v>0</v>
      </c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5">
        <f t="shared" si="76"/>
        <v>0</v>
      </c>
      <c r="AA392" s="74"/>
      <c r="AB392" s="74"/>
    </row>
    <row r="393" spans="1:28" hidden="1" outlineLevel="1" x14ac:dyDescent="0.2">
      <c r="A393" s="14" t="s">
        <v>164</v>
      </c>
      <c r="B393" s="20" t="s">
        <v>192</v>
      </c>
      <c r="C393" s="20" t="s">
        <v>130</v>
      </c>
      <c r="D393" s="76"/>
      <c r="E393" s="73">
        <v>144</v>
      </c>
      <c r="F393" s="74"/>
      <c r="G393" s="75">
        <f t="shared" si="84"/>
        <v>0</v>
      </c>
      <c r="H393" s="74"/>
      <c r="I393" s="74"/>
      <c r="J393" s="75">
        <f t="shared" si="83"/>
        <v>0</v>
      </c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5">
        <f t="shared" si="76"/>
        <v>0</v>
      </c>
      <c r="AA393" s="74"/>
      <c r="AB393" s="74"/>
    </row>
    <row r="394" spans="1:28" hidden="1" outlineLevel="1" x14ac:dyDescent="0.2">
      <c r="A394" s="14" t="s">
        <v>189</v>
      </c>
      <c r="B394" s="20" t="s">
        <v>192</v>
      </c>
      <c r="C394" s="20" t="s">
        <v>130</v>
      </c>
      <c r="D394" s="76"/>
      <c r="E394" s="73">
        <v>100</v>
      </c>
      <c r="F394" s="74"/>
      <c r="G394" s="75">
        <f t="shared" si="84"/>
        <v>0</v>
      </c>
      <c r="H394" s="74"/>
      <c r="I394" s="74"/>
      <c r="J394" s="75">
        <f t="shared" si="83"/>
        <v>0</v>
      </c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5">
        <f t="shared" ref="Z394:Z457" si="85">SUM(AA394:AB394)</f>
        <v>0</v>
      </c>
      <c r="AA394" s="74"/>
      <c r="AB394" s="74"/>
    </row>
    <row r="395" spans="1:28" ht="25.5" hidden="1" collapsed="1" x14ac:dyDescent="0.2">
      <c r="A395" s="14" t="s">
        <v>394</v>
      </c>
      <c r="B395" s="20" t="s">
        <v>192</v>
      </c>
      <c r="C395" s="20" t="s">
        <v>130</v>
      </c>
      <c r="D395" s="76"/>
      <c r="E395" s="73">
        <f>SUM(E396+E397)</f>
        <v>439.3</v>
      </c>
      <c r="F395" s="73">
        <f>SUM(F397)</f>
        <v>0</v>
      </c>
      <c r="G395" s="75">
        <f t="shared" si="84"/>
        <v>0</v>
      </c>
      <c r="H395" s="73">
        <f>SUM(H397)</f>
        <v>0</v>
      </c>
      <c r="I395" s="73">
        <f>SUM(I397)</f>
        <v>0</v>
      </c>
      <c r="J395" s="101">
        <f>SUM(J397)</f>
        <v>0</v>
      </c>
      <c r="K395" s="73">
        <f>SUM(K397)</f>
        <v>0</v>
      </c>
      <c r="L395" s="73"/>
      <c r="M395" s="73"/>
      <c r="N395" s="73"/>
      <c r="O395" s="73"/>
      <c r="P395" s="73"/>
      <c r="Q395" s="73"/>
      <c r="R395" s="73"/>
      <c r="S395" s="73"/>
      <c r="T395" s="73">
        <f>SUM(T397)</f>
        <v>0</v>
      </c>
      <c r="U395" s="73"/>
      <c r="V395" s="73"/>
      <c r="W395" s="73"/>
      <c r="X395" s="73"/>
      <c r="Y395" s="73"/>
      <c r="Z395" s="75">
        <f t="shared" si="85"/>
        <v>0</v>
      </c>
      <c r="AA395" s="74"/>
      <c r="AB395" s="74"/>
    </row>
    <row r="396" spans="1:28" hidden="1" outlineLevel="1" x14ac:dyDescent="0.2">
      <c r="A396" s="14" t="s">
        <v>157</v>
      </c>
      <c r="B396" s="20" t="s">
        <v>192</v>
      </c>
      <c r="C396" s="20" t="s">
        <v>130</v>
      </c>
      <c r="D396" s="76"/>
      <c r="E396" s="73">
        <v>139.30000000000001</v>
      </c>
      <c r="F396" s="73"/>
      <c r="G396" s="75"/>
      <c r="H396" s="73"/>
      <c r="I396" s="73"/>
      <c r="J396" s="101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5">
        <f t="shared" si="85"/>
        <v>0</v>
      </c>
      <c r="AA396" s="74"/>
      <c r="AB396" s="74"/>
    </row>
    <row r="397" spans="1:28" hidden="1" outlineLevel="1" x14ac:dyDescent="0.2">
      <c r="A397" s="14" t="s">
        <v>160</v>
      </c>
      <c r="B397" s="20" t="s">
        <v>192</v>
      </c>
      <c r="C397" s="20" t="s">
        <v>130</v>
      </c>
      <c r="D397" s="76"/>
      <c r="E397" s="73">
        <v>300</v>
      </c>
      <c r="F397" s="74"/>
      <c r="G397" s="75">
        <f t="shared" si="84"/>
        <v>0</v>
      </c>
      <c r="H397" s="74"/>
      <c r="I397" s="74"/>
      <c r="J397" s="75">
        <f t="shared" si="83"/>
        <v>0</v>
      </c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5">
        <f t="shared" si="85"/>
        <v>0</v>
      </c>
      <c r="AA397" s="74"/>
      <c r="AB397" s="74"/>
    </row>
    <row r="398" spans="1:28" ht="38.25" hidden="1" collapsed="1" x14ac:dyDescent="0.2">
      <c r="A398" s="14" t="s">
        <v>395</v>
      </c>
      <c r="B398" s="20" t="s">
        <v>192</v>
      </c>
      <c r="C398" s="20" t="s">
        <v>130</v>
      </c>
      <c r="D398" s="76">
        <v>50209.3</v>
      </c>
      <c r="E398" s="73">
        <v>63032.800000000003</v>
      </c>
      <c r="F398" s="74"/>
      <c r="G398" s="75">
        <f t="shared" si="84"/>
        <v>0</v>
      </c>
      <c r="H398" s="74"/>
      <c r="I398" s="74"/>
      <c r="J398" s="75">
        <f t="shared" si="83"/>
        <v>0</v>
      </c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5">
        <f t="shared" si="85"/>
        <v>0</v>
      </c>
      <c r="AA398" s="74"/>
      <c r="AB398" s="74"/>
    </row>
    <row r="399" spans="1:28" ht="38.25" hidden="1" x14ac:dyDescent="0.2">
      <c r="A399" s="14" t="s">
        <v>396</v>
      </c>
      <c r="B399" s="20" t="s">
        <v>192</v>
      </c>
      <c r="C399" s="20" t="s">
        <v>130</v>
      </c>
      <c r="D399" s="76"/>
      <c r="E399" s="76">
        <v>91073.7</v>
      </c>
      <c r="F399" s="74"/>
      <c r="G399" s="75">
        <f t="shared" si="84"/>
        <v>0</v>
      </c>
      <c r="H399" s="74"/>
      <c r="I399" s="74"/>
      <c r="J399" s="75">
        <f t="shared" si="83"/>
        <v>0</v>
      </c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5">
        <f t="shared" si="85"/>
        <v>0</v>
      </c>
      <c r="AA399" s="74"/>
      <c r="AB399" s="74"/>
    </row>
    <row r="400" spans="1:28" s="48" customFormat="1" hidden="1" x14ac:dyDescent="0.2">
      <c r="A400" s="45" t="s">
        <v>30</v>
      </c>
      <c r="B400" s="46"/>
      <c r="C400" s="46"/>
      <c r="D400" s="100">
        <f>D401+D402+D403</f>
        <v>0</v>
      </c>
      <c r="E400" s="100">
        <v>680.3</v>
      </c>
      <c r="F400" s="100">
        <f t="shared" ref="F400:AB400" si="86">F401+F402+F403</f>
        <v>0</v>
      </c>
      <c r="G400" s="75">
        <f t="shared" si="84"/>
        <v>0</v>
      </c>
      <c r="H400" s="100">
        <f t="shared" si="86"/>
        <v>0</v>
      </c>
      <c r="I400" s="100">
        <f t="shared" si="86"/>
        <v>0</v>
      </c>
      <c r="J400" s="75">
        <f t="shared" si="83"/>
        <v>1501.3</v>
      </c>
      <c r="K400" s="100">
        <f t="shared" si="86"/>
        <v>1501.3</v>
      </c>
      <c r="L400" s="100">
        <f t="shared" si="86"/>
        <v>1113.0999999999999</v>
      </c>
      <c r="M400" s="100">
        <f t="shared" si="86"/>
        <v>34.200000000000003</v>
      </c>
      <c r="N400" s="100">
        <f t="shared" si="86"/>
        <v>0</v>
      </c>
      <c r="O400" s="100">
        <f t="shared" si="86"/>
        <v>48</v>
      </c>
      <c r="P400" s="100"/>
      <c r="Q400" s="100"/>
      <c r="R400" s="100">
        <f t="shared" si="86"/>
        <v>306</v>
      </c>
      <c r="S400" s="100">
        <f t="shared" si="86"/>
        <v>0</v>
      </c>
      <c r="T400" s="100">
        <f t="shared" si="86"/>
        <v>0</v>
      </c>
      <c r="U400" s="100"/>
      <c r="V400" s="100"/>
      <c r="W400" s="100"/>
      <c r="X400" s="100"/>
      <c r="Y400" s="100"/>
      <c r="Z400" s="75">
        <f t="shared" si="85"/>
        <v>1113.0999999999999</v>
      </c>
      <c r="AA400" s="100">
        <f t="shared" si="86"/>
        <v>1113.0999999999999</v>
      </c>
      <c r="AB400" s="100">
        <f t="shared" si="86"/>
        <v>0</v>
      </c>
    </row>
    <row r="401" spans="1:28" hidden="1" x14ac:dyDescent="0.2">
      <c r="A401" s="40" t="s">
        <v>35</v>
      </c>
      <c r="B401" s="42" t="s">
        <v>192</v>
      </c>
      <c r="C401" s="42" t="s">
        <v>130</v>
      </c>
      <c r="D401" s="76"/>
      <c r="E401" s="76"/>
      <c r="F401" s="74"/>
      <c r="G401" s="75">
        <f t="shared" si="84"/>
        <v>0</v>
      </c>
      <c r="H401" s="74"/>
      <c r="I401" s="74"/>
      <c r="J401" s="75">
        <f t="shared" si="83"/>
        <v>310</v>
      </c>
      <c r="K401" s="74">
        <f>L401+M401+N401+O401+R401+S401</f>
        <v>310</v>
      </c>
      <c r="L401" s="74">
        <v>310</v>
      </c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5">
        <f t="shared" si="85"/>
        <v>310</v>
      </c>
      <c r="AA401" s="74">
        <v>310</v>
      </c>
      <c r="AB401" s="74"/>
    </row>
    <row r="402" spans="1:28" hidden="1" x14ac:dyDescent="0.2">
      <c r="A402" s="14" t="s">
        <v>164</v>
      </c>
      <c r="B402" s="42" t="s">
        <v>192</v>
      </c>
      <c r="C402" s="42" t="s">
        <v>130</v>
      </c>
      <c r="D402" s="76"/>
      <c r="E402" s="76"/>
      <c r="F402" s="74"/>
      <c r="G402" s="75">
        <f t="shared" si="84"/>
        <v>0</v>
      </c>
      <c r="H402" s="74"/>
      <c r="I402" s="74"/>
      <c r="J402" s="75">
        <f t="shared" si="83"/>
        <v>421.3</v>
      </c>
      <c r="K402" s="74">
        <f>L402+M402+N402+O402+R402+S402</f>
        <v>421.3</v>
      </c>
      <c r="L402" s="74">
        <v>400.1</v>
      </c>
      <c r="M402" s="74">
        <v>21.2</v>
      </c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5">
        <f t="shared" si="85"/>
        <v>400.1</v>
      </c>
      <c r="AA402" s="74">
        <v>400.1</v>
      </c>
      <c r="AB402" s="74"/>
    </row>
    <row r="403" spans="1:28" hidden="1" x14ac:dyDescent="0.2">
      <c r="A403" s="14" t="s">
        <v>189</v>
      </c>
      <c r="B403" s="42" t="s">
        <v>192</v>
      </c>
      <c r="C403" s="42" t="s">
        <v>130</v>
      </c>
      <c r="D403" s="76"/>
      <c r="E403" s="76"/>
      <c r="F403" s="74"/>
      <c r="G403" s="75">
        <f t="shared" si="84"/>
        <v>0</v>
      </c>
      <c r="H403" s="74"/>
      <c r="I403" s="74"/>
      <c r="J403" s="75">
        <f t="shared" si="83"/>
        <v>770</v>
      </c>
      <c r="K403" s="74">
        <f>L403+M403+N403+O403+R403+S403</f>
        <v>770</v>
      </c>
      <c r="L403" s="74">
        <v>403</v>
      </c>
      <c r="M403" s="74">
        <v>13</v>
      </c>
      <c r="N403" s="74"/>
      <c r="O403" s="74">
        <v>48</v>
      </c>
      <c r="P403" s="74"/>
      <c r="Q403" s="74"/>
      <c r="R403" s="74">
        <v>306</v>
      </c>
      <c r="S403" s="74"/>
      <c r="T403" s="74"/>
      <c r="U403" s="74"/>
      <c r="V403" s="74"/>
      <c r="W403" s="74"/>
      <c r="X403" s="74"/>
      <c r="Y403" s="74"/>
      <c r="Z403" s="75">
        <f t="shared" si="85"/>
        <v>403</v>
      </c>
      <c r="AA403" s="74">
        <v>403</v>
      </c>
      <c r="AB403" s="74"/>
    </row>
    <row r="404" spans="1:28" ht="51" hidden="1" x14ac:dyDescent="0.2">
      <c r="A404" s="14" t="s">
        <v>46</v>
      </c>
      <c r="B404" s="42" t="s">
        <v>192</v>
      </c>
      <c r="C404" s="42" t="s">
        <v>130</v>
      </c>
      <c r="D404" s="76"/>
      <c r="E404" s="76"/>
      <c r="F404" s="74"/>
      <c r="G404" s="75"/>
      <c r="H404" s="74"/>
      <c r="I404" s="74"/>
      <c r="J404" s="75">
        <f t="shared" si="83"/>
        <v>190.4</v>
      </c>
      <c r="K404" s="74"/>
      <c r="L404" s="74"/>
      <c r="M404" s="74"/>
      <c r="N404" s="74"/>
      <c r="O404" s="74"/>
      <c r="P404" s="74"/>
      <c r="Q404" s="74"/>
      <c r="R404" s="74"/>
      <c r="S404" s="74"/>
      <c r="T404" s="74">
        <v>190.4</v>
      </c>
      <c r="U404" s="74"/>
      <c r="V404" s="74"/>
      <c r="W404" s="74"/>
      <c r="X404" s="74"/>
      <c r="Y404" s="74"/>
      <c r="Z404" s="75">
        <f t="shared" si="85"/>
        <v>190.4</v>
      </c>
      <c r="AA404" s="74"/>
      <c r="AB404" s="74">
        <v>190.4</v>
      </c>
    </row>
    <row r="405" spans="1:28" s="58" customFormat="1" hidden="1" x14ac:dyDescent="0.2">
      <c r="A405" s="59" t="s">
        <v>51</v>
      </c>
      <c r="B405" s="61" t="s">
        <v>192</v>
      </c>
      <c r="C405" s="61" t="s">
        <v>132</v>
      </c>
      <c r="D405" s="94">
        <f>D406</f>
        <v>138.4</v>
      </c>
      <c r="E405" s="94"/>
      <c r="F405" s="95"/>
      <c r="G405" s="75">
        <f t="shared" si="84"/>
        <v>0</v>
      </c>
      <c r="H405" s="95"/>
      <c r="I405" s="95"/>
      <c r="J405" s="75">
        <f t="shared" si="83"/>
        <v>0</v>
      </c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75">
        <f t="shared" si="85"/>
        <v>0</v>
      </c>
      <c r="AA405" s="95"/>
      <c r="AB405" s="95"/>
    </row>
    <row r="406" spans="1:28" hidden="1" x14ac:dyDescent="0.2">
      <c r="A406" s="40" t="s">
        <v>52</v>
      </c>
      <c r="B406" s="42" t="s">
        <v>192</v>
      </c>
      <c r="C406" s="42" t="s">
        <v>132</v>
      </c>
      <c r="D406" s="76">
        <v>138.4</v>
      </c>
      <c r="E406" s="76"/>
      <c r="F406" s="74"/>
      <c r="G406" s="75">
        <f t="shared" si="84"/>
        <v>0</v>
      </c>
      <c r="H406" s="74"/>
      <c r="I406" s="74"/>
      <c r="J406" s="75">
        <f t="shared" si="83"/>
        <v>0</v>
      </c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5">
        <f t="shared" si="85"/>
        <v>0</v>
      </c>
      <c r="AA406" s="74"/>
      <c r="AB406" s="74"/>
    </row>
    <row r="407" spans="1:28" s="135" customFormat="1" ht="18.75" hidden="1" customHeight="1" x14ac:dyDescent="0.2">
      <c r="A407" s="132" t="s">
        <v>248</v>
      </c>
      <c r="B407" s="141" t="s">
        <v>168</v>
      </c>
      <c r="C407" s="141" t="s">
        <v>131</v>
      </c>
      <c r="D407" s="142">
        <f t="shared" ref="D407:T407" si="87">SUM(D408+D424+D432+D439)</f>
        <v>631213.4</v>
      </c>
      <c r="E407" s="142">
        <f t="shared" si="87"/>
        <v>543542.10000000009</v>
      </c>
      <c r="F407" s="142">
        <f t="shared" si="87"/>
        <v>0</v>
      </c>
      <c r="G407" s="87">
        <f t="shared" si="87"/>
        <v>578455.69999999995</v>
      </c>
      <c r="H407" s="142">
        <f t="shared" si="87"/>
        <v>488459.89999999997</v>
      </c>
      <c r="I407" s="142">
        <f t="shared" si="87"/>
        <v>89995.8</v>
      </c>
      <c r="J407" s="87">
        <f t="shared" si="87"/>
        <v>317316.40000000002</v>
      </c>
      <c r="K407" s="142">
        <f t="shared" si="87"/>
        <v>109169.4</v>
      </c>
      <c r="L407" s="142" t="e">
        <f t="shared" si="87"/>
        <v>#REF!</v>
      </c>
      <c r="M407" s="142" t="e">
        <f t="shared" si="87"/>
        <v>#REF!</v>
      </c>
      <c r="N407" s="142" t="e">
        <f t="shared" si="87"/>
        <v>#REF!</v>
      </c>
      <c r="O407" s="142" t="e">
        <f t="shared" si="87"/>
        <v>#REF!</v>
      </c>
      <c r="P407" s="142" t="e">
        <f t="shared" si="87"/>
        <v>#REF!</v>
      </c>
      <c r="Q407" s="142" t="e">
        <f t="shared" si="87"/>
        <v>#REF!</v>
      </c>
      <c r="R407" s="142" t="e">
        <f t="shared" si="87"/>
        <v>#REF!</v>
      </c>
      <c r="S407" s="142" t="e">
        <f t="shared" si="87"/>
        <v>#REF!</v>
      </c>
      <c r="T407" s="142">
        <f t="shared" si="87"/>
        <v>208147</v>
      </c>
      <c r="U407" s="142"/>
      <c r="V407" s="142"/>
      <c r="W407" s="142"/>
      <c r="X407" s="142"/>
      <c r="Y407" s="142"/>
      <c r="Z407" s="75">
        <f t="shared" si="85"/>
        <v>276440.09999999998</v>
      </c>
      <c r="AA407" s="142">
        <f>SUM(AA408+AA424+AA432+AA439)</f>
        <v>68293.100000000006</v>
      </c>
      <c r="AB407" s="142">
        <f>SUM(AB408+AB424+AB432+AB439)</f>
        <v>208147</v>
      </c>
    </row>
    <row r="408" spans="1:28" ht="18.75" hidden="1" customHeight="1" x14ac:dyDescent="0.2">
      <c r="A408" s="12" t="s">
        <v>249</v>
      </c>
      <c r="B408" s="21" t="s">
        <v>168</v>
      </c>
      <c r="C408" s="21" t="s">
        <v>130</v>
      </c>
      <c r="D408" s="107">
        <f t="shared" ref="D408:K408" si="88">SUM(D409+D413+D415+D416+D420+D414)</f>
        <v>554910.1</v>
      </c>
      <c r="E408" s="107">
        <f t="shared" si="88"/>
        <v>393776.50000000006</v>
      </c>
      <c r="F408" s="107">
        <f t="shared" si="88"/>
        <v>0</v>
      </c>
      <c r="G408" s="79">
        <f t="shared" si="88"/>
        <v>429325.99999999994</v>
      </c>
      <c r="H408" s="107">
        <f t="shared" si="88"/>
        <v>429325.99999999994</v>
      </c>
      <c r="I408" s="107">
        <f t="shared" si="88"/>
        <v>0</v>
      </c>
      <c r="J408" s="79">
        <f t="shared" si="88"/>
        <v>215203.1</v>
      </c>
      <c r="K408" s="107">
        <f t="shared" si="88"/>
        <v>102800.5</v>
      </c>
      <c r="L408" s="107" t="e">
        <f>SUM(L409+L413+L415+L416+#REF!+L420+L414)</f>
        <v>#REF!</v>
      </c>
      <c r="M408" s="107" t="e">
        <f>SUM(M409+M413+M415+M416+#REF!+M420+M414)</f>
        <v>#REF!</v>
      </c>
      <c r="N408" s="107" t="e">
        <f>SUM(N409+N413+N415+N416+#REF!+N420+N414)</f>
        <v>#REF!</v>
      </c>
      <c r="O408" s="107" t="e">
        <f>SUM(O409+O413+O415+O416+#REF!+O420+O414)</f>
        <v>#REF!</v>
      </c>
      <c r="P408" s="107" t="e">
        <f>SUM(P409+P413+P415+P416+#REF!+P420+P414)</f>
        <v>#REF!</v>
      </c>
      <c r="Q408" s="107" t="e">
        <f>SUM(Q409+Q413+Q415+Q416+#REF!+Q420+Q414)</f>
        <v>#REF!</v>
      </c>
      <c r="R408" s="107" t="e">
        <f>SUM(R409+R413+R415+R416+#REF!+R420+R414)</f>
        <v>#REF!</v>
      </c>
      <c r="S408" s="107" t="e">
        <f>SUM(S409+S413+S415+S416+#REF!+S420+S414)</f>
        <v>#REF!</v>
      </c>
      <c r="T408" s="107">
        <f>SUM(T409+T413+T415+T416+T420+T414)</f>
        <v>112402.59999999999</v>
      </c>
      <c r="U408" s="107"/>
      <c r="V408" s="107"/>
      <c r="W408" s="107"/>
      <c r="X408" s="107"/>
      <c r="Y408" s="107"/>
      <c r="Z408" s="75">
        <f t="shared" si="85"/>
        <v>174449.4</v>
      </c>
      <c r="AA408" s="107">
        <f>SUM(AA409+AA413+AA415+AA416+AA420+AA414)</f>
        <v>62046.8</v>
      </c>
      <c r="AB408" s="107">
        <f>SUM(AB409+AB413+AB415+AB416+AB420+AB414)</f>
        <v>112402.59999999999</v>
      </c>
    </row>
    <row r="409" spans="1:28" ht="28.5" hidden="1" customHeight="1" x14ac:dyDescent="0.2">
      <c r="A409" s="12" t="s">
        <v>397</v>
      </c>
      <c r="B409" s="21" t="s">
        <v>168</v>
      </c>
      <c r="C409" s="21" t="s">
        <v>130</v>
      </c>
      <c r="D409" s="107">
        <f t="shared" ref="D409:I409" si="89">SUM(D410+D411)</f>
        <v>554910.1</v>
      </c>
      <c r="E409" s="107">
        <f t="shared" si="89"/>
        <v>384910.10000000003</v>
      </c>
      <c r="F409" s="107">
        <f t="shared" si="89"/>
        <v>0</v>
      </c>
      <c r="G409" s="79">
        <f t="shared" si="89"/>
        <v>415111.39999999997</v>
      </c>
      <c r="H409" s="107">
        <f t="shared" si="89"/>
        <v>415111.39999999997</v>
      </c>
      <c r="I409" s="107">
        <f t="shared" si="89"/>
        <v>0</v>
      </c>
      <c r="J409" s="79">
        <f>SUM(J410+J411+J412)</f>
        <v>188818.6</v>
      </c>
      <c r="K409" s="107">
        <f>SUM(K410+K411+K412)</f>
        <v>76416</v>
      </c>
      <c r="L409" s="107"/>
      <c r="M409" s="107"/>
      <c r="N409" s="107">
        <f>N410+N411</f>
        <v>0</v>
      </c>
      <c r="O409" s="107"/>
      <c r="P409" s="107"/>
      <c r="Q409" s="107"/>
      <c r="R409" s="107"/>
      <c r="S409" s="107"/>
      <c r="T409" s="107">
        <f>SUM(T410+T411+T412)</f>
        <v>112402.59999999999</v>
      </c>
      <c r="U409" s="107"/>
      <c r="V409" s="107"/>
      <c r="W409" s="107"/>
      <c r="X409" s="107"/>
      <c r="Y409" s="107"/>
      <c r="Z409" s="75">
        <f t="shared" si="85"/>
        <v>170707.19999999998</v>
      </c>
      <c r="AA409" s="107">
        <f>SUM(AA410+AA411)</f>
        <v>58304.6</v>
      </c>
      <c r="AB409" s="107">
        <f>SUM(AB410+AB411+AB412)</f>
        <v>112402.59999999999</v>
      </c>
    </row>
    <row r="410" spans="1:28" ht="16.5" hidden="1" customHeight="1" x14ac:dyDescent="0.2">
      <c r="A410" s="14" t="s">
        <v>457</v>
      </c>
      <c r="B410" s="20" t="s">
        <v>168</v>
      </c>
      <c r="C410" s="20" t="s">
        <v>130</v>
      </c>
      <c r="D410" s="76">
        <v>496797</v>
      </c>
      <c r="E410" s="73">
        <v>342135.2</v>
      </c>
      <c r="F410" s="74"/>
      <c r="G410" s="75">
        <f t="shared" ref="G410:G419" si="90">SUM(I410+H410)</f>
        <v>368037.3</v>
      </c>
      <c r="H410" s="74">
        <v>368037.3</v>
      </c>
      <c r="I410" s="74"/>
      <c r="J410" s="75">
        <f>SUM(K410+T410)</f>
        <v>139917.1</v>
      </c>
      <c r="K410" s="74">
        <v>55213.1</v>
      </c>
      <c r="L410" s="74"/>
      <c r="M410" s="74"/>
      <c r="N410" s="74"/>
      <c r="O410" s="74"/>
      <c r="P410" s="74"/>
      <c r="Q410" s="74"/>
      <c r="R410" s="74"/>
      <c r="S410" s="74"/>
      <c r="T410" s="124">
        <v>84704</v>
      </c>
      <c r="U410" s="74"/>
      <c r="V410" s="74"/>
      <c r="W410" s="74"/>
      <c r="X410" s="74"/>
      <c r="Y410" s="74"/>
      <c r="Z410" s="75">
        <f t="shared" si="85"/>
        <v>134917.1</v>
      </c>
      <c r="AA410" s="74">
        <v>50213.1</v>
      </c>
      <c r="AB410" s="124">
        <v>84704</v>
      </c>
    </row>
    <row r="411" spans="1:28" ht="16.5" hidden="1" customHeight="1" x14ac:dyDescent="0.2">
      <c r="A411" s="14" t="s">
        <v>458</v>
      </c>
      <c r="B411" s="20" t="s">
        <v>168</v>
      </c>
      <c r="C411" s="20" t="s">
        <v>130</v>
      </c>
      <c r="D411" s="76">
        <v>58113.1</v>
      </c>
      <c r="E411" s="73">
        <v>42774.9</v>
      </c>
      <c r="F411" s="74"/>
      <c r="G411" s="75">
        <f t="shared" si="90"/>
        <v>47074.1</v>
      </c>
      <c r="H411" s="74">
        <v>47074.1</v>
      </c>
      <c r="I411" s="74"/>
      <c r="J411" s="75">
        <f t="shared" ref="J411:J419" si="91">SUM(K411+T411)</f>
        <v>25849.200000000001</v>
      </c>
      <c r="K411" s="74">
        <v>8691.5</v>
      </c>
      <c r="L411" s="74"/>
      <c r="M411" s="74"/>
      <c r="N411" s="74"/>
      <c r="O411" s="74"/>
      <c r="P411" s="74"/>
      <c r="Q411" s="74"/>
      <c r="R411" s="74"/>
      <c r="S411" s="74"/>
      <c r="T411" s="125">
        <v>17157.7</v>
      </c>
      <c r="U411" s="74"/>
      <c r="V411" s="74"/>
      <c r="W411" s="74"/>
      <c r="X411" s="74"/>
      <c r="Y411" s="74"/>
      <c r="Z411" s="75">
        <f t="shared" si="85"/>
        <v>25249.200000000001</v>
      </c>
      <c r="AA411" s="74">
        <v>8091.5</v>
      </c>
      <c r="AB411" s="125">
        <v>17157.7</v>
      </c>
    </row>
    <row r="412" spans="1:28" ht="16.5" hidden="1" customHeight="1" x14ac:dyDescent="0.2">
      <c r="A412" s="40" t="s">
        <v>100</v>
      </c>
      <c r="B412" s="42" t="s">
        <v>168</v>
      </c>
      <c r="C412" s="42" t="s">
        <v>130</v>
      </c>
      <c r="D412" s="76"/>
      <c r="E412" s="73"/>
      <c r="F412" s="74"/>
      <c r="G412" s="75"/>
      <c r="H412" s="74"/>
      <c r="I412" s="74"/>
      <c r="J412" s="75">
        <f t="shared" si="91"/>
        <v>23052.3</v>
      </c>
      <c r="K412" s="74">
        <v>12511.4</v>
      </c>
      <c r="L412" s="74"/>
      <c r="M412" s="74"/>
      <c r="N412" s="74"/>
      <c r="O412" s="74"/>
      <c r="P412" s="74"/>
      <c r="Q412" s="74"/>
      <c r="R412" s="74"/>
      <c r="S412" s="74"/>
      <c r="T412" s="125">
        <v>10540.9</v>
      </c>
      <c r="U412" s="74"/>
      <c r="V412" s="74"/>
      <c r="W412" s="74"/>
      <c r="X412" s="74"/>
      <c r="Y412" s="74"/>
      <c r="Z412" s="75">
        <f t="shared" si="85"/>
        <v>21052.3</v>
      </c>
      <c r="AA412" s="74">
        <v>10511.4</v>
      </c>
      <c r="AB412" s="125">
        <v>10540.9</v>
      </c>
    </row>
    <row r="413" spans="1:28" ht="27.75" hidden="1" customHeight="1" x14ac:dyDescent="0.2">
      <c r="A413" s="14" t="s">
        <v>398</v>
      </c>
      <c r="B413" s="20" t="s">
        <v>168</v>
      </c>
      <c r="C413" s="20" t="s">
        <v>130</v>
      </c>
      <c r="D413" s="76"/>
      <c r="E413" s="73">
        <v>2052</v>
      </c>
      <c r="F413" s="74"/>
      <c r="G413" s="75">
        <f t="shared" si="90"/>
        <v>3414.6</v>
      </c>
      <c r="H413" s="74">
        <v>3414.6</v>
      </c>
      <c r="I413" s="74"/>
      <c r="J413" s="75">
        <f t="shared" si="91"/>
        <v>3414.6</v>
      </c>
      <c r="K413" s="74">
        <v>3414.6</v>
      </c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5">
        <f t="shared" si="85"/>
        <v>500</v>
      </c>
      <c r="AA413" s="74">
        <v>500</v>
      </c>
      <c r="AB413" s="74"/>
    </row>
    <row r="414" spans="1:28" ht="44.25" hidden="1" customHeight="1" x14ac:dyDescent="0.2">
      <c r="A414" s="14" t="s">
        <v>86</v>
      </c>
      <c r="B414" s="20" t="s">
        <v>168</v>
      </c>
      <c r="C414" s="20" t="s">
        <v>130</v>
      </c>
      <c r="D414" s="76"/>
      <c r="E414" s="73"/>
      <c r="F414" s="74"/>
      <c r="G414" s="75"/>
      <c r="H414" s="74"/>
      <c r="I414" s="74"/>
      <c r="J414" s="75">
        <f t="shared" si="91"/>
        <v>48</v>
      </c>
      <c r="K414" s="74">
        <v>48</v>
      </c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5">
        <f t="shared" si="85"/>
        <v>0</v>
      </c>
      <c r="AA414" s="74"/>
      <c r="AB414" s="74"/>
    </row>
    <row r="415" spans="1:28" ht="24.75" hidden="1" customHeight="1" x14ac:dyDescent="0.2">
      <c r="A415" s="14" t="s">
        <v>399</v>
      </c>
      <c r="B415" s="20" t="s">
        <v>168</v>
      </c>
      <c r="C415" s="20" t="s">
        <v>130</v>
      </c>
      <c r="D415" s="76"/>
      <c r="E415" s="73">
        <v>911.4</v>
      </c>
      <c r="F415" s="74"/>
      <c r="G415" s="75">
        <f t="shared" si="90"/>
        <v>1185.9000000000001</v>
      </c>
      <c r="H415" s="74">
        <v>1185.9000000000001</v>
      </c>
      <c r="I415" s="74"/>
      <c r="J415" s="75">
        <f t="shared" si="91"/>
        <v>1167.9000000000001</v>
      </c>
      <c r="K415" s="74">
        <v>1167.9000000000001</v>
      </c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5">
        <f t="shared" si="85"/>
        <v>500</v>
      </c>
      <c r="AA415" s="74">
        <v>500</v>
      </c>
      <c r="AB415" s="74"/>
    </row>
    <row r="416" spans="1:28" ht="38.25" hidden="1" x14ac:dyDescent="0.2">
      <c r="A416" s="14" t="s">
        <v>400</v>
      </c>
      <c r="B416" s="20" t="s">
        <v>168</v>
      </c>
      <c r="C416" s="20" t="s">
        <v>130</v>
      </c>
      <c r="D416" s="73">
        <f t="shared" ref="D416:I416" si="92">SUM(D417+D418)</f>
        <v>0</v>
      </c>
      <c r="E416" s="73">
        <f t="shared" si="92"/>
        <v>5903</v>
      </c>
      <c r="F416" s="73">
        <f t="shared" si="92"/>
        <v>0</v>
      </c>
      <c r="G416" s="101">
        <f>SUM(G417+G418+G419)</f>
        <v>9614.0999999999985</v>
      </c>
      <c r="H416" s="73">
        <f>SUM(H417+H418+H419)</f>
        <v>9614.0999999999985</v>
      </c>
      <c r="I416" s="73">
        <f t="shared" si="92"/>
        <v>0</v>
      </c>
      <c r="J416" s="101">
        <f>SUM(J417+J418+J419)</f>
        <v>10825.699999999999</v>
      </c>
      <c r="K416" s="73">
        <f>SUM(K417+K418+K419)</f>
        <v>10825.699999999999</v>
      </c>
      <c r="L416" s="73"/>
      <c r="M416" s="73"/>
      <c r="N416" s="73"/>
      <c r="O416" s="73"/>
      <c r="P416" s="73"/>
      <c r="Q416" s="73"/>
      <c r="R416" s="73"/>
      <c r="S416" s="73"/>
      <c r="T416" s="73">
        <f>SUM(T417+T418)</f>
        <v>0</v>
      </c>
      <c r="U416" s="73"/>
      <c r="V416" s="73"/>
      <c r="W416" s="73"/>
      <c r="X416" s="73"/>
      <c r="Y416" s="73"/>
      <c r="Z416" s="75">
        <f t="shared" si="85"/>
        <v>1435.4</v>
      </c>
      <c r="AA416" s="73">
        <f>SUM(AA417+AA418+AA419)</f>
        <v>1435.4</v>
      </c>
      <c r="AB416" s="73">
        <f>SUM(AB417+AB418)</f>
        <v>0</v>
      </c>
    </row>
    <row r="417" spans="1:28" ht="13.5" hidden="1" customHeight="1" outlineLevel="1" x14ac:dyDescent="0.2">
      <c r="A417" s="14" t="s">
        <v>401</v>
      </c>
      <c r="B417" s="20" t="s">
        <v>168</v>
      </c>
      <c r="C417" s="20" t="s">
        <v>130</v>
      </c>
      <c r="D417" s="76"/>
      <c r="E417" s="73">
        <v>5281</v>
      </c>
      <c r="F417" s="74"/>
      <c r="G417" s="75">
        <f t="shared" si="90"/>
        <v>7467.9</v>
      </c>
      <c r="H417" s="74">
        <v>7467.9</v>
      </c>
      <c r="I417" s="74"/>
      <c r="J417" s="75">
        <f t="shared" si="91"/>
        <v>7467.9</v>
      </c>
      <c r="K417" s="74">
        <v>7467.9</v>
      </c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5">
        <f t="shared" si="85"/>
        <v>1035.4000000000001</v>
      </c>
      <c r="AA417" s="74">
        <v>1035.4000000000001</v>
      </c>
      <c r="AB417" s="74"/>
    </row>
    <row r="418" spans="1:28" hidden="1" outlineLevel="1" x14ac:dyDescent="0.2">
      <c r="A418" s="14" t="s">
        <v>402</v>
      </c>
      <c r="B418" s="20" t="s">
        <v>168</v>
      </c>
      <c r="C418" s="20" t="s">
        <v>130</v>
      </c>
      <c r="D418" s="76"/>
      <c r="E418" s="73">
        <v>622</v>
      </c>
      <c r="F418" s="74"/>
      <c r="G418" s="75">
        <f t="shared" si="90"/>
        <v>2146.1999999999998</v>
      </c>
      <c r="H418" s="74">
        <v>2146.1999999999998</v>
      </c>
      <c r="I418" s="74"/>
      <c r="J418" s="75">
        <f t="shared" si="91"/>
        <v>2146.1999999999998</v>
      </c>
      <c r="K418" s="74">
        <v>2146.1999999999998</v>
      </c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5">
        <f t="shared" si="85"/>
        <v>200</v>
      </c>
      <c r="AA418" s="74">
        <v>200</v>
      </c>
      <c r="AB418" s="74"/>
    </row>
    <row r="419" spans="1:28" hidden="1" outlineLevel="1" x14ac:dyDescent="0.2">
      <c r="A419" s="40" t="s">
        <v>100</v>
      </c>
      <c r="B419" s="42" t="s">
        <v>168</v>
      </c>
      <c r="C419" s="42" t="s">
        <v>130</v>
      </c>
      <c r="D419" s="76"/>
      <c r="E419" s="73"/>
      <c r="F419" s="74"/>
      <c r="G419" s="75">
        <f t="shared" si="90"/>
        <v>0</v>
      </c>
      <c r="H419" s="74"/>
      <c r="I419" s="74"/>
      <c r="J419" s="75">
        <f t="shared" si="91"/>
        <v>1211.5999999999999</v>
      </c>
      <c r="K419" s="74">
        <v>1211.5999999999999</v>
      </c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5">
        <f t="shared" si="85"/>
        <v>200</v>
      </c>
      <c r="AA419" s="74">
        <v>200</v>
      </c>
      <c r="AB419" s="74"/>
    </row>
    <row r="420" spans="1:28" s="48" customFormat="1" ht="16.5" hidden="1" customHeight="1" x14ac:dyDescent="0.2">
      <c r="A420" s="45" t="s">
        <v>30</v>
      </c>
      <c r="B420" s="46"/>
      <c r="C420" s="46"/>
      <c r="D420" s="100">
        <f t="shared" ref="D420:I420" si="93">D421+D422</f>
        <v>0</v>
      </c>
      <c r="E420" s="100">
        <f t="shared" si="93"/>
        <v>0</v>
      </c>
      <c r="F420" s="100">
        <f t="shared" si="93"/>
        <v>0</v>
      </c>
      <c r="G420" s="82">
        <f t="shared" si="93"/>
        <v>0</v>
      </c>
      <c r="H420" s="100">
        <f t="shared" si="93"/>
        <v>0</v>
      </c>
      <c r="I420" s="100">
        <f t="shared" si="93"/>
        <v>0</v>
      </c>
      <c r="J420" s="82">
        <f>J421+J422+J423</f>
        <v>10928.300000000001</v>
      </c>
      <c r="K420" s="100">
        <f>K421+K422+K423</f>
        <v>10928.300000000001</v>
      </c>
      <c r="L420" s="100">
        <f>L421+L422+L423</f>
        <v>0</v>
      </c>
      <c r="M420" s="100">
        <f t="shared" ref="M420:T420" si="94">M421+M422+M423</f>
        <v>1533.8000000000002</v>
      </c>
      <c r="N420" s="100">
        <f t="shared" si="94"/>
        <v>0</v>
      </c>
      <c r="O420" s="100">
        <f t="shared" si="94"/>
        <v>5744.2000000000007</v>
      </c>
      <c r="P420" s="100">
        <f t="shared" si="94"/>
        <v>0</v>
      </c>
      <c r="Q420" s="100">
        <f t="shared" si="94"/>
        <v>1386.3999999999999</v>
      </c>
      <c r="R420" s="100">
        <f t="shared" si="94"/>
        <v>2263.9</v>
      </c>
      <c r="S420" s="100">
        <f t="shared" si="94"/>
        <v>0</v>
      </c>
      <c r="T420" s="100">
        <f t="shared" si="94"/>
        <v>0</v>
      </c>
      <c r="U420" s="100"/>
      <c r="V420" s="100"/>
      <c r="W420" s="100"/>
      <c r="X420" s="100"/>
      <c r="Y420" s="100"/>
      <c r="Z420" s="75">
        <f t="shared" si="85"/>
        <v>1306.8</v>
      </c>
      <c r="AA420" s="100">
        <f>AA421+AA422</f>
        <v>1306.8</v>
      </c>
      <c r="AB420" s="100">
        <f>AB421+AB422</f>
        <v>0</v>
      </c>
    </row>
    <row r="421" spans="1:28" ht="18" hidden="1" customHeight="1" x14ac:dyDescent="0.2">
      <c r="A421" s="14" t="s">
        <v>401</v>
      </c>
      <c r="B421" s="42" t="s">
        <v>168</v>
      </c>
      <c r="C421" s="42" t="s">
        <v>130</v>
      </c>
      <c r="D421" s="76"/>
      <c r="E421" s="73"/>
      <c r="F421" s="74"/>
      <c r="G421" s="75"/>
      <c r="H421" s="74"/>
      <c r="I421" s="74"/>
      <c r="J421" s="75">
        <f>K421+T421</f>
        <v>7880.1000000000013</v>
      </c>
      <c r="K421" s="74">
        <f>L421+M421+N421+O421+R421+S421+P421+Q421</f>
        <v>7880.1000000000013</v>
      </c>
      <c r="L421" s="74"/>
      <c r="M421" s="74">
        <v>1252.4000000000001</v>
      </c>
      <c r="N421" s="74"/>
      <c r="O421" s="74">
        <v>4482.8</v>
      </c>
      <c r="P421" s="74"/>
      <c r="Q421" s="74">
        <v>1296.8</v>
      </c>
      <c r="R421" s="74">
        <v>848.1</v>
      </c>
      <c r="S421" s="74"/>
      <c r="T421" s="74"/>
      <c r="U421" s="74"/>
      <c r="V421" s="74"/>
      <c r="W421" s="74"/>
      <c r="X421" s="74"/>
      <c r="Y421" s="74"/>
      <c r="Z421" s="75">
        <f t="shared" si="85"/>
        <v>1296.8</v>
      </c>
      <c r="AA421" s="74">
        <v>1296.8</v>
      </c>
      <c r="AB421" s="74"/>
    </row>
    <row r="422" spans="1:28" ht="17.25" hidden="1" customHeight="1" x14ac:dyDescent="0.2">
      <c r="A422" s="14" t="s">
        <v>402</v>
      </c>
      <c r="B422" s="42" t="s">
        <v>168</v>
      </c>
      <c r="C422" s="42" t="s">
        <v>130</v>
      </c>
      <c r="D422" s="76"/>
      <c r="E422" s="73"/>
      <c r="F422" s="74"/>
      <c r="G422" s="75"/>
      <c r="H422" s="74"/>
      <c r="I422" s="74"/>
      <c r="J422" s="75">
        <f>K422+T422</f>
        <v>608.70000000000005</v>
      </c>
      <c r="K422" s="74">
        <f>L422+M422+N422+O422+R422+S422+P422+Q422</f>
        <v>608.70000000000005</v>
      </c>
      <c r="L422" s="74"/>
      <c r="M422" s="74">
        <v>61.4</v>
      </c>
      <c r="N422" s="74"/>
      <c r="O422" s="74">
        <v>387.3</v>
      </c>
      <c r="P422" s="74"/>
      <c r="Q422" s="74">
        <v>10</v>
      </c>
      <c r="R422" s="74">
        <v>150</v>
      </c>
      <c r="S422" s="74"/>
      <c r="T422" s="74"/>
      <c r="U422" s="74"/>
      <c r="V422" s="74"/>
      <c r="W422" s="74"/>
      <c r="X422" s="74"/>
      <c r="Y422" s="74"/>
      <c r="Z422" s="75">
        <f t="shared" si="85"/>
        <v>10</v>
      </c>
      <c r="AA422" s="74">
        <v>10</v>
      </c>
      <c r="AB422" s="74"/>
    </row>
    <row r="423" spans="1:28" ht="17.25" hidden="1" customHeight="1" x14ac:dyDescent="0.2">
      <c r="A423" s="40" t="s">
        <v>100</v>
      </c>
      <c r="B423" s="42" t="s">
        <v>168</v>
      </c>
      <c r="C423" s="42" t="s">
        <v>130</v>
      </c>
      <c r="D423" s="76"/>
      <c r="E423" s="73"/>
      <c r="F423" s="74"/>
      <c r="G423" s="75"/>
      <c r="H423" s="74"/>
      <c r="I423" s="74"/>
      <c r="J423" s="75">
        <f>K423+T423</f>
        <v>2439.5</v>
      </c>
      <c r="K423" s="74">
        <f>L423+M423+N423+O423+P423+Q423+R423+S423</f>
        <v>2439.5</v>
      </c>
      <c r="L423" s="74"/>
      <c r="M423" s="74">
        <v>220</v>
      </c>
      <c r="N423" s="74"/>
      <c r="O423" s="74">
        <v>874.1</v>
      </c>
      <c r="P423" s="74"/>
      <c r="Q423" s="74">
        <v>79.599999999999994</v>
      </c>
      <c r="R423" s="74">
        <v>1265.8</v>
      </c>
      <c r="S423" s="74"/>
      <c r="T423" s="74"/>
      <c r="U423" s="74"/>
      <c r="V423" s="74"/>
      <c r="W423" s="74"/>
      <c r="X423" s="74"/>
      <c r="Y423" s="74"/>
      <c r="Z423" s="75">
        <f t="shared" si="85"/>
        <v>79.599999999999994</v>
      </c>
      <c r="AA423" s="74">
        <v>79.599999999999994</v>
      </c>
      <c r="AB423" s="74"/>
    </row>
    <row r="424" spans="1:28" ht="16.5" hidden="1" customHeight="1" x14ac:dyDescent="0.2">
      <c r="A424" s="12" t="s">
        <v>250</v>
      </c>
      <c r="B424" s="21" t="s">
        <v>168</v>
      </c>
      <c r="C424" s="21" t="s">
        <v>132</v>
      </c>
      <c r="D424" s="107">
        <f>SUM(D425+D428+D430)</f>
        <v>60231.899999999994</v>
      </c>
      <c r="E424" s="107">
        <f>SUM(E425+E428+E430)</f>
        <v>54464.2</v>
      </c>
      <c r="F424" s="107">
        <f>SUM(F425+F428+F430)</f>
        <v>0</v>
      </c>
      <c r="G424" s="79">
        <f>SUM(G425+G428+G430)</f>
        <v>49812.9</v>
      </c>
      <c r="H424" s="79">
        <f t="shared" ref="H424:AB424" si="95">SUM(H425+H428+H430)</f>
        <v>49812.9</v>
      </c>
      <c r="I424" s="79">
        <f t="shared" si="95"/>
        <v>0</v>
      </c>
      <c r="J424" s="79">
        <f t="shared" si="95"/>
        <v>4689.9000000000005</v>
      </c>
      <c r="K424" s="79">
        <f t="shared" si="95"/>
        <v>1953.8999999999999</v>
      </c>
      <c r="L424" s="79">
        <f t="shared" si="95"/>
        <v>0</v>
      </c>
      <c r="M424" s="79">
        <f t="shared" si="95"/>
        <v>22.6</v>
      </c>
      <c r="N424" s="79">
        <f t="shared" si="95"/>
        <v>0</v>
      </c>
      <c r="O424" s="79">
        <f t="shared" si="95"/>
        <v>0</v>
      </c>
      <c r="P424" s="79">
        <f t="shared" si="95"/>
        <v>0</v>
      </c>
      <c r="Q424" s="79">
        <f t="shared" si="95"/>
        <v>0</v>
      </c>
      <c r="R424" s="79">
        <f t="shared" si="95"/>
        <v>0</v>
      </c>
      <c r="S424" s="79">
        <f t="shared" si="95"/>
        <v>0</v>
      </c>
      <c r="T424" s="79">
        <f t="shared" si="95"/>
        <v>2736</v>
      </c>
      <c r="U424" s="79">
        <f t="shared" si="95"/>
        <v>0</v>
      </c>
      <c r="V424" s="79">
        <f t="shared" si="95"/>
        <v>0</v>
      </c>
      <c r="W424" s="79">
        <f t="shared" si="95"/>
        <v>0</v>
      </c>
      <c r="X424" s="79">
        <f t="shared" si="95"/>
        <v>0</v>
      </c>
      <c r="Y424" s="79">
        <f t="shared" si="95"/>
        <v>0</v>
      </c>
      <c r="Z424" s="79">
        <f t="shared" si="95"/>
        <v>4567.3</v>
      </c>
      <c r="AA424" s="79">
        <f t="shared" si="95"/>
        <v>1831.3</v>
      </c>
      <c r="AB424" s="79">
        <f t="shared" si="95"/>
        <v>2736</v>
      </c>
    </row>
    <row r="425" spans="1:28" ht="27.75" hidden="1" customHeight="1" x14ac:dyDescent="0.2">
      <c r="A425" s="12" t="s">
        <v>403</v>
      </c>
      <c r="B425" s="21" t="s">
        <v>168</v>
      </c>
      <c r="C425" s="21" t="s">
        <v>132</v>
      </c>
      <c r="D425" s="107">
        <f t="shared" ref="D425:K425" si="96">SUM(D426+D427)</f>
        <v>60231.899999999994</v>
      </c>
      <c r="E425" s="107">
        <f t="shared" si="96"/>
        <v>54464.2</v>
      </c>
      <c r="F425" s="107">
        <f t="shared" si="96"/>
        <v>0</v>
      </c>
      <c r="G425" s="79">
        <f t="shared" si="96"/>
        <v>48601.3</v>
      </c>
      <c r="H425" s="107">
        <f t="shared" si="96"/>
        <v>48601.3</v>
      </c>
      <c r="I425" s="107">
        <f t="shared" si="96"/>
        <v>0</v>
      </c>
      <c r="J425" s="79">
        <f t="shared" si="96"/>
        <v>4667.3</v>
      </c>
      <c r="K425" s="107">
        <f t="shared" si="96"/>
        <v>1931.3</v>
      </c>
      <c r="L425" s="107"/>
      <c r="M425" s="107"/>
      <c r="N425" s="107"/>
      <c r="O425" s="107"/>
      <c r="P425" s="107"/>
      <c r="Q425" s="107"/>
      <c r="R425" s="107"/>
      <c r="S425" s="107"/>
      <c r="T425" s="107">
        <f>SUM(T426+T427)</f>
        <v>2736</v>
      </c>
      <c r="U425" s="107"/>
      <c r="V425" s="107"/>
      <c r="W425" s="107"/>
      <c r="X425" s="107"/>
      <c r="Y425" s="107"/>
      <c r="Z425" s="75">
        <f t="shared" si="85"/>
        <v>4567.3</v>
      </c>
      <c r="AA425" s="107">
        <f>SUM(AA426+AA427)</f>
        <v>1831.3</v>
      </c>
      <c r="AB425" s="107">
        <f>SUM(AB426+AB427)</f>
        <v>2736</v>
      </c>
    </row>
    <row r="426" spans="1:28" ht="16.5" hidden="1" customHeight="1" x14ac:dyDescent="0.2">
      <c r="A426" s="14" t="s">
        <v>404</v>
      </c>
      <c r="B426" s="20" t="s">
        <v>168</v>
      </c>
      <c r="C426" s="20" t="s">
        <v>132</v>
      </c>
      <c r="D426" s="76">
        <v>31365.3</v>
      </c>
      <c r="E426" s="73">
        <v>21002.3</v>
      </c>
      <c r="F426" s="74"/>
      <c r="G426" s="75">
        <f>SUM(I426+H426)</f>
        <v>20794.099999999999</v>
      </c>
      <c r="H426" s="74">
        <v>20794.099999999999</v>
      </c>
      <c r="I426" s="74"/>
      <c r="J426" s="75">
        <f>SUM(K426+T426)</f>
        <v>4667.3</v>
      </c>
      <c r="K426" s="74">
        <v>1931.3</v>
      </c>
      <c r="L426" s="74"/>
      <c r="M426" s="74"/>
      <c r="N426" s="74"/>
      <c r="O426" s="74"/>
      <c r="P426" s="74"/>
      <c r="Q426" s="74"/>
      <c r="R426" s="74"/>
      <c r="S426" s="74"/>
      <c r="T426" s="74">
        <v>2736</v>
      </c>
      <c r="U426" s="74"/>
      <c r="V426" s="74"/>
      <c r="W426" s="74"/>
      <c r="X426" s="74"/>
      <c r="Y426" s="74"/>
      <c r="Z426" s="75">
        <f t="shared" si="85"/>
        <v>4567.3</v>
      </c>
      <c r="AA426" s="74">
        <v>1831.3</v>
      </c>
      <c r="AB426" s="74">
        <v>2736</v>
      </c>
    </row>
    <row r="427" spans="1:28" ht="18" hidden="1" customHeight="1" x14ac:dyDescent="0.2">
      <c r="A427" s="14" t="s">
        <v>405</v>
      </c>
      <c r="B427" s="20" t="s">
        <v>168</v>
      </c>
      <c r="C427" s="20" t="s">
        <v>132</v>
      </c>
      <c r="D427" s="76">
        <v>28866.6</v>
      </c>
      <c r="E427" s="73">
        <v>33461.9</v>
      </c>
      <c r="F427" s="74"/>
      <c r="G427" s="75">
        <f>SUM(I427+H427)</f>
        <v>27807.200000000001</v>
      </c>
      <c r="H427" s="74">
        <v>27807.200000000001</v>
      </c>
      <c r="I427" s="74"/>
      <c r="J427" s="75">
        <f>SUM(K427+T427)</f>
        <v>0</v>
      </c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5">
        <f t="shared" si="85"/>
        <v>0</v>
      </c>
      <c r="AA427" s="74"/>
      <c r="AB427" s="74"/>
    </row>
    <row r="428" spans="1:28" ht="38.25" hidden="1" x14ac:dyDescent="0.2">
      <c r="A428" s="14" t="s">
        <v>400</v>
      </c>
      <c r="B428" s="20" t="s">
        <v>168</v>
      </c>
      <c r="C428" s="20" t="s">
        <v>132</v>
      </c>
      <c r="D428" s="76"/>
      <c r="E428" s="73">
        <f t="shared" ref="E428:K428" si="97">SUM(E429)</f>
        <v>0</v>
      </c>
      <c r="F428" s="73">
        <f t="shared" si="97"/>
        <v>0</v>
      </c>
      <c r="G428" s="101">
        <f t="shared" si="97"/>
        <v>1211.5999999999999</v>
      </c>
      <c r="H428" s="73">
        <f t="shared" si="97"/>
        <v>1211.5999999999999</v>
      </c>
      <c r="I428" s="73">
        <f t="shared" si="97"/>
        <v>0</v>
      </c>
      <c r="J428" s="101">
        <f t="shared" si="97"/>
        <v>0</v>
      </c>
      <c r="K428" s="73">
        <f t="shared" si="97"/>
        <v>0</v>
      </c>
      <c r="L428" s="73"/>
      <c r="M428" s="73"/>
      <c r="N428" s="73"/>
      <c r="O428" s="73"/>
      <c r="P428" s="73"/>
      <c r="Q428" s="73"/>
      <c r="R428" s="73"/>
      <c r="S428" s="73"/>
      <c r="T428" s="73">
        <f>SUM(T429)</f>
        <v>0</v>
      </c>
      <c r="U428" s="73"/>
      <c r="V428" s="73"/>
      <c r="W428" s="73"/>
      <c r="X428" s="73"/>
      <c r="Y428" s="73"/>
      <c r="Z428" s="75">
        <f t="shared" si="85"/>
        <v>0</v>
      </c>
      <c r="AA428" s="73">
        <f>SUM(AA429)</f>
        <v>0</v>
      </c>
      <c r="AB428" s="73">
        <f>SUM(AB429)</f>
        <v>0</v>
      </c>
    </row>
    <row r="429" spans="1:28" ht="13.5" hidden="1" customHeight="1" x14ac:dyDescent="0.2">
      <c r="A429" s="14" t="s">
        <v>11</v>
      </c>
      <c r="B429" s="20" t="s">
        <v>168</v>
      </c>
      <c r="C429" s="20" t="s">
        <v>132</v>
      </c>
      <c r="D429" s="76"/>
      <c r="E429" s="73"/>
      <c r="F429" s="74"/>
      <c r="G429" s="75">
        <f>SUM(I429+H429)</f>
        <v>1211.5999999999999</v>
      </c>
      <c r="H429" s="74">
        <v>1211.5999999999999</v>
      </c>
      <c r="I429" s="74"/>
      <c r="J429" s="75">
        <f>SUM(K429+T429)</f>
        <v>0</v>
      </c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5">
        <f t="shared" si="85"/>
        <v>0</v>
      </c>
      <c r="AA429" s="74"/>
      <c r="AB429" s="74"/>
    </row>
    <row r="430" spans="1:28" s="48" customFormat="1" ht="16.5" hidden="1" customHeight="1" x14ac:dyDescent="0.2">
      <c r="A430" s="45" t="s">
        <v>30</v>
      </c>
      <c r="B430" s="46"/>
      <c r="C430" s="46"/>
      <c r="D430" s="100"/>
      <c r="E430" s="100"/>
      <c r="F430" s="100"/>
      <c r="G430" s="82"/>
      <c r="H430" s="100"/>
      <c r="I430" s="100"/>
      <c r="J430" s="75">
        <f>SUM(K430+T430)</f>
        <v>22.6</v>
      </c>
      <c r="K430" s="100">
        <f>K431</f>
        <v>22.6</v>
      </c>
      <c r="L430" s="100">
        <f t="shared" ref="L430:T430" si="98">L431</f>
        <v>0</v>
      </c>
      <c r="M430" s="100">
        <f t="shared" si="98"/>
        <v>22.6</v>
      </c>
      <c r="N430" s="100">
        <f t="shared" si="98"/>
        <v>0</v>
      </c>
      <c r="O430" s="100">
        <f t="shared" si="98"/>
        <v>0</v>
      </c>
      <c r="P430" s="100">
        <f t="shared" si="98"/>
        <v>0</v>
      </c>
      <c r="Q430" s="100">
        <f t="shared" si="98"/>
        <v>0</v>
      </c>
      <c r="R430" s="100">
        <f t="shared" si="98"/>
        <v>0</v>
      </c>
      <c r="S430" s="100">
        <f t="shared" si="98"/>
        <v>0</v>
      </c>
      <c r="T430" s="100">
        <f t="shared" si="98"/>
        <v>0</v>
      </c>
      <c r="U430" s="100"/>
      <c r="V430" s="100"/>
      <c r="W430" s="100"/>
      <c r="X430" s="100"/>
      <c r="Y430" s="100"/>
      <c r="Z430" s="75">
        <f t="shared" si="85"/>
        <v>0</v>
      </c>
      <c r="AA430" s="100">
        <f>AA431</f>
        <v>0</v>
      </c>
      <c r="AB430" s="100">
        <f>AB431</f>
        <v>0</v>
      </c>
    </row>
    <row r="431" spans="1:28" ht="20.25" hidden="1" customHeight="1" x14ac:dyDescent="0.2">
      <c r="A431" s="14" t="s">
        <v>404</v>
      </c>
      <c r="B431" s="42" t="s">
        <v>168</v>
      </c>
      <c r="C431" s="42" t="s">
        <v>132</v>
      </c>
      <c r="D431" s="76"/>
      <c r="E431" s="73"/>
      <c r="F431" s="74"/>
      <c r="G431" s="75"/>
      <c r="H431" s="74"/>
      <c r="I431" s="74"/>
      <c r="J431" s="75">
        <f>SUM(K431+T431)</f>
        <v>22.6</v>
      </c>
      <c r="K431" s="74">
        <f>L431+M431+N431+O431+P431+Q431+R431+S431</f>
        <v>22.6</v>
      </c>
      <c r="L431" s="74"/>
      <c r="M431" s="74">
        <v>22.6</v>
      </c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5">
        <f t="shared" si="85"/>
        <v>0</v>
      </c>
      <c r="AA431" s="74"/>
      <c r="AB431" s="74"/>
    </row>
    <row r="432" spans="1:28" ht="14.25" hidden="1" customHeight="1" x14ac:dyDescent="0.2">
      <c r="A432" s="12" t="s">
        <v>251</v>
      </c>
      <c r="B432" s="21" t="s">
        <v>168</v>
      </c>
      <c r="C432" s="21" t="s">
        <v>137</v>
      </c>
      <c r="D432" s="107">
        <f t="shared" ref="D432:K432" si="99">SUM(D433+D436)</f>
        <v>4540.8999999999996</v>
      </c>
      <c r="E432" s="107">
        <f t="shared" si="99"/>
        <v>5997.8000000000011</v>
      </c>
      <c r="F432" s="107">
        <f t="shared" si="99"/>
        <v>0</v>
      </c>
      <c r="G432" s="79">
        <f t="shared" si="99"/>
        <v>6110.8000000000011</v>
      </c>
      <c r="H432" s="107">
        <f t="shared" si="99"/>
        <v>0</v>
      </c>
      <c r="I432" s="107">
        <f t="shared" si="99"/>
        <v>6110.8000000000011</v>
      </c>
      <c r="J432" s="79">
        <f t="shared" si="99"/>
        <v>5522.4</v>
      </c>
      <c r="K432" s="107">
        <f t="shared" si="99"/>
        <v>0</v>
      </c>
      <c r="L432" s="107"/>
      <c r="M432" s="107"/>
      <c r="N432" s="107"/>
      <c r="O432" s="107"/>
      <c r="P432" s="107"/>
      <c r="Q432" s="107"/>
      <c r="R432" s="107"/>
      <c r="S432" s="107"/>
      <c r="T432" s="107">
        <f>SUM(T433+T436)</f>
        <v>5522.4</v>
      </c>
      <c r="U432" s="107"/>
      <c r="V432" s="107"/>
      <c r="W432" s="107"/>
      <c r="X432" s="107"/>
      <c r="Y432" s="107"/>
      <c r="Z432" s="75">
        <f t="shared" si="85"/>
        <v>5522.4</v>
      </c>
      <c r="AA432" s="107">
        <f>SUM(AA433+AA436)</f>
        <v>0</v>
      </c>
      <c r="AB432" s="107">
        <f>SUM(AB433+AB436)</f>
        <v>5522.4</v>
      </c>
    </row>
    <row r="433" spans="1:28" ht="38.25" hidden="1" x14ac:dyDescent="0.2">
      <c r="A433" s="14" t="s">
        <v>406</v>
      </c>
      <c r="B433" s="20" t="s">
        <v>168</v>
      </c>
      <c r="C433" s="20" t="s">
        <v>137</v>
      </c>
      <c r="D433" s="73">
        <f t="shared" ref="D433:K433" si="100">SUM(D434:D435)</f>
        <v>0</v>
      </c>
      <c r="E433" s="73">
        <f t="shared" si="100"/>
        <v>5047.2000000000007</v>
      </c>
      <c r="F433" s="73">
        <f t="shared" si="100"/>
        <v>0</v>
      </c>
      <c r="G433" s="101">
        <f t="shared" si="100"/>
        <v>5047.2000000000007</v>
      </c>
      <c r="H433" s="73">
        <f t="shared" si="100"/>
        <v>0</v>
      </c>
      <c r="I433" s="73">
        <f t="shared" si="100"/>
        <v>5047.2000000000007</v>
      </c>
      <c r="J433" s="101">
        <f t="shared" si="100"/>
        <v>4526</v>
      </c>
      <c r="K433" s="73">
        <f t="shared" si="100"/>
        <v>0</v>
      </c>
      <c r="L433" s="73"/>
      <c r="M433" s="73"/>
      <c r="N433" s="73"/>
      <c r="O433" s="73"/>
      <c r="P433" s="73"/>
      <c r="Q433" s="73"/>
      <c r="R433" s="73"/>
      <c r="S433" s="73"/>
      <c r="T433" s="73">
        <f>SUM(T434:T435)</f>
        <v>4526</v>
      </c>
      <c r="U433" s="73"/>
      <c r="V433" s="73"/>
      <c r="W433" s="73"/>
      <c r="X433" s="73"/>
      <c r="Y433" s="73"/>
      <c r="Z433" s="75">
        <f t="shared" si="85"/>
        <v>4526</v>
      </c>
      <c r="AA433" s="73">
        <f>SUM(AA434:AA435)</f>
        <v>0</v>
      </c>
      <c r="AB433" s="73">
        <f>SUM(AB434:AB435)</f>
        <v>4526</v>
      </c>
    </row>
    <row r="434" spans="1:28" hidden="1" x14ac:dyDescent="0.2">
      <c r="A434" s="14" t="s">
        <v>252</v>
      </c>
      <c r="B434" s="20" t="s">
        <v>168</v>
      </c>
      <c r="C434" s="20" t="s">
        <v>137</v>
      </c>
      <c r="D434" s="76"/>
      <c r="E434" s="73">
        <f>SUM('[3]горбольница №1(федер.)'!$R$27)</f>
        <v>3930.3</v>
      </c>
      <c r="F434" s="74"/>
      <c r="G434" s="75">
        <f t="shared" ref="G434:G475" si="101">SUM(I434+H434)</f>
        <v>3930.3</v>
      </c>
      <c r="H434" s="74"/>
      <c r="I434" s="74">
        <v>3930.3</v>
      </c>
      <c r="J434" s="75">
        <f t="shared" ref="J434:J475" si="102">SUM(K434+T434)</f>
        <v>3524</v>
      </c>
      <c r="K434" s="74"/>
      <c r="L434" s="74"/>
      <c r="M434" s="74"/>
      <c r="N434" s="74"/>
      <c r="O434" s="74"/>
      <c r="P434" s="74"/>
      <c r="Q434" s="74"/>
      <c r="R434" s="74"/>
      <c r="S434" s="74"/>
      <c r="T434" s="74">
        <v>3524</v>
      </c>
      <c r="U434" s="74"/>
      <c r="V434" s="74"/>
      <c r="W434" s="74"/>
      <c r="X434" s="74"/>
      <c r="Y434" s="74"/>
      <c r="Z434" s="75">
        <f t="shared" si="85"/>
        <v>3524</v>
      </c>
      <c r="AA434" s="74"/>
      <c r="AB434" s="74">
        <v>3524</v>
      </c>
    </row>
    <row r="435" spans="1:28" hidden="1" x14ac:dyDescent="0.2">
      <c r="A435" s="14" t="s">
        <v>253</v>
      </c>
      <c r="B435" s="20" t="s">
        <v>168</v>
      </c>
      <c r="C435" s="20" t="s">
        <v>137</v>
      </c>
      <c r="D435" s="76"/>
      <c r="E435" s="73">
        <f>SUM('[3]горбольница №2 (федер)'!$R$27)</f>
        <v>1116.9000000000001</v>
      </c>
      <c r="F435" s="74"/>
      <c r="G435" s="75">
        <f t="shared" si="101"/>
        <v>1116.9000000000001</v>
      </c>
      <c r="H435" s="74"/>
      <c r="I435" s="74">
        <v>1116.9000000000001</v>
      </c>
      <c r="J435" s="75">
        <f t="shared" si="102"/>
        <v>1002</v>
      </c>
      <c r="K435" s="74"/>
      <c r="L435" s="74"/>
      <c r="M435" s="74"/>
      <c r="N435" s="74"/>
      <c r="O435" s="74"/>
      <c r="P435" s="74"/>
      <c r="Q435" s="74"/>
      <c r="R435" s="74"/>
      <c r="S435" s="74"/>
      <c r="T435" s="74">
        <v>1002</v>
      </c>
      <c r="U435" s="74"/>
      <c r="V435" s="74"/>
      <c r="W435" s="74"/>
      <c r="X435" s="74"/>
      <c r="Y435" s="74"/>
      <c r="Z435" s="75">
        <f t="shared" si="85"/>
        <v>1002</v>
      </c>
      <c r="AA435" s="74"/>
      <c r="AB435" s="74">
        <v>1002</v>
      </c>
    </row>
    <row r="436" spans="1:28" ht="39" hidden="1" customHeight="1" x14ac:dyDescent="0.2">
      <c r="A436" s="14" t="s">
        <v>407</v>
      </c>
      <c r="B436" s="20" t="s">
        <v>168</v>
      </c>
      <c r="C436" s="20" t="s">
        <v>137</v>
      </c>
      <c r="D436" s="73">
        <f t="shared" ref="D436:K436" si="103">SUM(D437:D438)</f>
        <v>4540.8999999999996</v>
      </c>
      <c r="E436" s="73">
        <f t="shared" si="103"/>
        <v>950.60000000000014</v>
      </c>
      <c r="F436" s="73">
        <f t="shared" si="103"/>
        <v>0</v>
      </c>
      <c r="G436" s="101">
        <f t="shared" si="103"/>
        <v>1063.5999999999999</v>
      </c>
      <c r="H436" s="73">
        <f t="shared" si="103"/>
        <v>0</v>
      </c>
      <c r="I436" s="73">
        <f t="shared" si="103"/>
        <v>1063.5999999999999</v>
      </c>
      <c r="J436" s="101">
        <f t="shared" si="103"/>
        <v>996.4</v>
      </c>
      <c r="K436" s="73">
        <f t="shared" si="103"/>
        <v>0</v>
      </c>
      <c r="L436" s="73"/>
      <c r="M436" s="73"/>
      <c r="N436" s="73"/>
      <c r="O436" s="73"/>
      <c r="P436" s="73"/>
      <c r="Q436" s="73"/>
      <c r="R436" s="73"/>
      <c r="S436" s="73"/>
      <c r="T436" s="73">
        <f>SUM(T437:T438)</f>
        <v>996.4</v>
      </c>
      <c r="U436" s="73"/>
      <c r="V436" s="73"/>
      <c r="W436" s="73"/>
      <c r="X436" s="73"/>
      <c r="Y436" s="73"/>
      <c r="Z436" s="75">
        <f t="shared" si="85"/>
        <v>996.4</v>
      </c>
      <c r="AA436" s="73">
        <f>SUM(AA437:AA438)</f>
        <v>0</v>
      </c>
      <c r="AB436" s="73">
        <f>SUM(AB437:AB438)</f>
        <v>996.4</v>
      </c>
    </row>
    <row r="437" spans="1:28" hidden="1" x14ac:dyDescent="0.2">
      <c r="A437" s="14" t="s">
        <v>252</v>
      </c>
      <c r="B437" s="20" t="s">
        <v>168</v>
      </c>
      <c r="C437" s="20" t="s">
        <v>137</v>
      </c>
      <c r="D437" s="76">
        <v>3603.6</v>
      </c>
      <c r="E437" s="73">
        <f>SUM('[3]горбольница №1(окруж.)'!$R$27)</f>
        <v>737.80000000000007</v>
      </c>
      <c r="F437" s="74"/>
      <c r="G437" s="75">
        <f t="shared" si="101"/>
        <v>825.5</v>
      </c>
      <c r="H437" s="74"/>
      <c r="I437" s="74">
        <v>825.5</v>
      </c>
      <c r="J437" s="75">
        <f t="shared" si="102"/>
        <v>773.5</v>
      </c>
      <c r="K437" s="74"/>
      <c r="L437" s="74"/>
      <c r="M437" s="74"/>
      <c r="N437" s="74"/>
      <c r="O437" s="74"/>
      <c r="P437" s="74"/>
      <c r="Q437" s="74"/>
      <c r="R437" s="74"/>
      <c r="S437" s="74"/>
      <c r="T437" s="74">
        <v>773.5</v>
      </c>
      <c r="U437" s="74"/>
      <c r="V437" s="74"/>
      <c r="W437" s="74"/>
      <c r="X437" s="74"/>
      <c r="Y437" s="74"/>
      <c r="Z437" s="75">
        <f t="shared" si="85"/>
        <v>773.5</v>
      </c>
      <c r="AA437" s="74"/>
      <c r="AB437" s="74">
        <v>773.5</v>
      </c>
    </row>
    <row r="438" spans="1:28" hidden="1" x14ac:dyDescent="0.2">
      <c r="A438" s="14" t="s">
        <v>253</v>
      </c>
      <c r="B438" s="20" t="s">
        <v>168</v>
      </c>
      <c r="C438" s="20" t="s">
        <v>137</v>
      </c>
      <c r="D438" s="76">
        <v>937.3</v>
      </c>
      <c r="E438" s="73">
        <f>SUM('[3]горбольница №2(окруж)'!$R$27)</f>
        <v>212.8</v>
      </c>
      <c r="F438" s="74"/>
      <c r="G438" s="75">
        <f t="shared" si="101"/>
        <v>238.1</v>
      </c>
      <c r="H438" s="74"/>
      <c r="I438" s="74">
        <v>238.1</v>
      </c>
      <c r="J438" s="75">
        <f t="shared" si="102"/>
        <v>222.9</v>
      </c>
      <c r="K438" s="74"/>
      <c r="L438" s="74"/>
      <c r="M438" s="74"/>
      <c r="N438" s="74"/>
      <c r="O438" s="74"/>
      <c r="P438" s="74"/>
      <c r="Q438" s="74"/>
      <c r="R438" s="74"/>
      <c r="S438" s="74"/>
      <c r="T438" s="74">
        <v>222.9</v>
      </c>
      <c r="U438" s="74"/>
      <c r="V438" s="74"/>
      <c r="W438" s="74"/>
      <c r="X438" s="74"/>
      <c r="Y438" s="74"/>
      <c r="Z438" s="75">
        <f t="shared" si="85"/>
        <v>222.9</v>
      </c>
      <c r="AA438" s="74"/>
      <c r="AB438" s="74">
        <v>222.9</v>
      </c>
    </row>
    <row r="439" spans="1:28" hidden="1" x14ac:dyDescent="0.2">
      <c r="A439" s="12" t="s">
        <v>254</v>
      </c>
      <c r="B439" s="21" t="s">
        <v>168</v>
      </c>
      <c r="C439" s="21" t="s">
        <v>168</v>
      </c>
      <c r="D439" s="86">
        <f t="shared" ref="D439:K439" si="104">SUM(D440)</f>
        <v>11530.5</v>
      </c>
      <c r="E439" s="86">
        <f t="shared" si="104"/>
        <v>89303.6</v>
      </c>
      <c r="F439" s="86">
        <f t="shared" si="104"/>
        <v>0</v>
      </c>
      <c r="G439" s="87">
        <f t="shared" si="104"/>
        <v>93206</v>
      </c>
      <c r="H439" s="86">
        <f t="shared" si="104"/>
        <v>9321</v>
      </c>
      <c r="I439" s="86">
        <f t="shared" si="104"/>
        <v>83885</v>
      </c>
      <c r="J439" s="87">
        <f>SUM(J440+J441)</f>
        <v>91901</v>
      </c>
      <c r="K439" s="86">
        <f t="shared" si="104"/>
        <v>4415</v>
      </c>
      <c r="L439" s="86"/>
      <c r="M439" s="86"/>
      <c r="N439" s="86"/>
      <c r="O439" s="86"/>
      <c r="P439" s="86"/>
      <c r="Q439" s="86"/>
      <c r="R439" s="86"/>
      <c r="S439" s="86"/>
      <c r="T439" s="86">
        <f>SUM(T440+T441)</f>
        <v>87486</v>
      </c>
      <c r="U439" s="86"/>
      <c r="V439" s="86"/>
      <c r="W439" s="86"/>
      <c r="X439" s="86"/>
      <c r="Y439" s="86"/>
      <c r="Z439" s="75">
        <f t="shared" si="85"/>
        <v>91901</v>
      </c>
      <c r="AA439" s="86">
        <f>SUM(AA440)</f>
        <v>4415</v>
      </c>
      <c r="AB439" s="86">
        <f>SUM(AB440+AB441)</f>
        <v>87486</v>
      </c>
    </row>
    <row r="440" spans="1:28" ht="38.25" hidden="1" x14ac:dyDescent="0.2">
      <c r="A440" s="14" t="s">
        <v>408</v>
      </c>
      <c r="B440" s="20" t="s">
        <v>168</v>
      </c>
      <c r="C440" s="20" t="s">
        <v>168</v>
      </c>
      <c r="D440" s="76">
        <v>11530.5</v>
      </c>
      <c r="E440" s="76">
        <v>89303.6</v>
      </c>
      <c r="F440" s="74"/>
      <c r="G440" s="75">
        <f t="shared" si="101"/>
        <v>93206</v>
      </c>
      <c r="H440" s="74">
        <v>9321</v>
      </c>
      <c r="I440" s="74">
        <v>83885</v>
      </c>
      <c r="J440" s="75">
        <f t="shared" si="102"/>
        <v>88300</v>
      </c>
      <c r="K440" s="74">
        <v>4415</v>
      </c>
      <c r="L440" s="74"/>
      <c r="M440" s="74"/>
      <c r="N440" s="74"/>
      <c r="O440" s="74"/>
      <c r="P440" s="74"/>
      <c r="Q440" s="74"/>
      <c r="R440" s="74"/>
      <c r="S440" s="74"/>
      <c r="T440" s="74">
        <v>83885</v>
      </c>
      <c r="U440" s="74"/>
      <c r="V440" s="74"/>
      <c r="W440" s="74"/>
      <c r="X440" s="74"/>
      <c r="Y440" s="74"/>
      <c r="Z440" s="75">
        <f t="shared" si="85"/>
        <v>88300</v>
      </c>
      <c r="AA440" s="74">
        <v>4415</v>
      </c>
      <c r="AB440" s="74">
        <v>83885</v>
      </c>
    </row>
    <row r="441" spans="1:28" hidden="1" x14ac:dyDescent="0.2">
      <c r="A441" s="14" t="s">
        <v>47</v>
      </c>
      <c r="B441" s="20"/>
      <c r="C441" s="20"/>
      <c r="D441" s="76"/>
      <c r="E441" s="76"/>
      <c r="F441" s="74"/>
      <c r="G441" s="75"/>
      <c r="H441" s="74"/>
      <c r="I441" s="74"/>
      <c r="J441" s="75">
        <f t="shared" si="102"/>
        <v>3601</v>
      </c>
      <c r="K441" s="74"/>
      <c r="L441" s="74"/>
      <c r="M441" s="74"/>
      <c r="N441" s="74"/>
      <c r="O441" s="74"/>
      <c r="P441" s="74"/>
      <c r="Q441" s="74"/>
      <c r="R441" s="74"/>
      <c r="S441" s="74"/>
      <c r="T441" s="74">
        <v>3601</v>
      </c>
      <c r="U441" s="74"/>
      <c r="V441" s="74"/>
      <c r="W441" s="74"/>
      <c r="X441" s="74"/>
      <c r="Y441" s="74"/>
      <c r="Z441" s="75">
        <f t="shared" si="85"/>
        <v>3601</v>
      </c>
      <c r="AA441" s="74"/>
      <c r="AB441" s="74">
        <v>3601</v>
      </c>
    </row>
    <row r="442" spans="1:28" s="135" customFormat="1" hidden="1" x14ac:dyDescent="0.2">
      <c r="A442" s="132" t="s">
        <v>255</v>
      </c>
      <c r="B442" s="141" t="s">
        <v>196</v>
      </c>
      <c r="C442" s="141" t="s">
        <v>131</v>
      </c>
      <c r="D442" s="142">
        <f t="shared" ref="D442:K442" si="105">SUM(D443+D444+D445+D468+D474)</f>
        <v>157677.4</v>
      </c>
      <c r="E442" s="142">
        <f t="shared" si="105"/>
        <v>161347</v>
      </c>
      <c r="F442" s="142">
        <f t="shared" si="105"/>
        <v>0</v>
      </c>
      <c r="G442" s="87">
        <f t="shared" si="105"/>
        <v>185846.3</v>
      </c>
      <c r="H442" s="142">
        <f t="shared" si="105"/>
        <v>7516.4</v>
      </c>
      <c r="I442" s="142">
        <f t="shared" si="105"/>
        <v>178329.90000000002</v>
      </c>
      <c r="J442" s="87">
        <f t="shared" si="105"/>
        <v>146718.5</v>
      </c>
      <c r="K442" s="142">
        <f t="shared" si="105"/>
        <v>4444</v>
      </c>
      <c r="L442" s="142"/>
      <c r="M442" s="142"/>
      <c r="N442" s="142"/>
      <c r="O442" s="142"/>
      <c r="P442" s="142"/>
      <c r="Q442" s="142"/>
      <c r="R442" s="142"/>
      <c r="S442" s="142"/>
      <c r="T442" s="142">
        <f>SUM(T443+T444+T445+T468+T474)</f>
        <v>133602.5</v>
      </c>
      <c r="U442" s="142"/>
      <c r="V442" s="142"/>
      <c r="W442" s="142"/>
      <c r="X442" s="142"/>
      <c r="Y442" s="142">
        <f>SUM(Y445)</f>
        <v>9475</v>
      </c>
      <c r="Z442" s="75">
        <f t="shared" si="85"/>
        <v>137602.5</v>
      </c>
      <c r="AA442" s="142">
        <f>SUM(AA443+AA444+AA445+AA468+AA474)</f>
        <v>4000</v>
      </c>
      <c r="AB442" s="142">
        <f>SUM(AB443+AB444+AB445+AB468+AB474)</f>
        <v>133602.5</v>
      </c>
    </row>
    <row r="443" spans="1:28" hidden="1" x14ac:dyDescent="0.2">
      <c r="A443" s="14" t="s">
        <v>256</v>
      </c>
      <c r="B443" s="15" t="s">
        <v>196</v>
      </c>
      <c r="C443" s="15" t="s">
        <v>130</v>
      </c>
      <c r="D443" s="72">
        <v>3689.3</v>
      </c>
      <c r="E443" s="73">
        <v>4058.4</v>
      </c>
      <c r="F443" s="74"/>
      <c r="G443" s="75">
        <f t="shared" si="101"/>
        <v>4058.4</v>
      </c>
      <c r="H443" s="74">
        <v>4058.4</v>
      </c>
      <c r="I443" s="74"/>
      <c r="J443" s="75">
        <f t="shared" si="102"/>
        <v>4444</v>
      </c>
      <c r="K443" s="74">
        <v>4444</v>
      </c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5">
        <f t="shared" si="85"/>
        <v>4000</v>
      </c>
      <c r="AA443" s="74">
        <v>4000</v>
      </c>
      <c r="AB443" s="74"/>
    </row>
    <row r="444" spans="1:28" ht="25.5" hidden="1" x14ac:dyDescent="0.2">
      <c r="A444" s="14" t="s">
        <v>409</v>
      </c>
      <c r="B444" s="15" t="s">
        <v>196</v>
      </c>
      <c r="C444" s="15" t="s">
        <v>132</v>
      </c>
      <c r="D444" s="72">
        <v>7067.5</v>
      </c>
      <c r="E444" s="73">
        <v>1183.7</v>
      </c>
      <c r="F444" s="74"/>
      <c r="G444" s="75">
        <f t="shared" si="101"/>
        <v>0</v>
      </c>
      <c r="H444" s="74"/>
      <c r="I444" s="74"/>
      <c r="J444" s="75">
        <f t="shared" si="102"/>
        <v>0</v>
      </c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5">
        <f t="shared" si="85"/>
        <v>0</v>
      </c>
      <c r="AA444" s="74"/>
      <c r="AB444" s="74"/>
    </row>
    <row r="445" spans="1:28" hidden="1" x14ac:dyDescent="0.2">
      <c r="A445" s="29" t="s">
        <v>257</v>
      </c>
      <c r="B445" s="13" t="s">
        <v>196</v>
      </c>
      <c r="C445" s="13" t="s">
        <v>134</v>
      </c>
      <c r="D445" s="86">
        <f>SUM(D446+D447+D448+D450+D451+D452+D458+D459+D449+D455+D456+D457)</f>
        <v>70336.299999999988</v>
      </c>
      <c r="E445" s="123">
        <f>SUM(E446+E447+E448+E449+E450+E451+E452+E457+E458+E459)</f>
        <v>58201.8</v>
      </c>
      <c r="F445" s="123">
        <f>SUM(F446+F447+F448+F449+F450+F451+F452+F458+F459)</f>
        <v>0</v>
      </c>
      <c r="G445" s="75">
        <f t="shared" si="101"/>
        <v>81860.100000000006</v>
      </c>
      <c r="H445" s="86">
        <f>SUM(H446+H447+H448+H450+H451+H452+H458+H459)</f>
        <v>3458</v>
      </c>
      <c r="I445" s="86">
        <f>SUM(I446+I447+I448+I450+I451+I452+I458+I459)</f>
        <v>78402.100000000006</v>
      </c>
      <c r="J445" s="87">
        <f>SUM(J446+J447+J448+J450+J451+J452+J458+J459)</f>
        <v>41431.300000000003</v>
      </c>
      <c r="K445" s="86">
        <f>SUM(K446+K447+K448+K450+K451+K452+K458+K459)</f>
        <v>0</v>
      </c>
      <c r="L445" s="86"/>
      <c r="M445" s="86"/>
      <c r="N445" s="86"/>
      <c r="O445" s="86"/>
      <c r="P445" s="86"/>
      <c r="Q445" s="86"/>
      <c r="R445" s="86"/>
      <c r="S445" s="86"/>
      <c r="T445" s="86">
        <f>SUM(T446+T447+T448+T449+T450+T451+T452+T458+T459)</f>
        <v>32759.3</v>
      </c>
      <c r="U445" s="86"/>
      <c r="V445" s="86"/>
      <c r="W445" s="86"/>
      <c r="X445" s="86"/>
      <c r="Y445" s="86">
        <f>SUM(Y459)</f>
        <v>9475</v>
      </c>
      <c r="Z445" s="75">
        <f t="shared" si="85"/>
        <v>32759.3</v>
      </c>
      <c r="AA445" s="86">
        <f>SUM(AA446+AA447+AA448+AA450+AA451+AA452+AA458+AA459)</f>
        <v>0</v>
      </c>
      <c r="AB445" s="86">
        <f>SUM(AB446+AB447+AB448+AB449+AB450+AB451+AB452+AB458+AB459)</f>
        <v>32759.3</v>
      </c>
    </row>
    <row r="446" spans="1:28" ht="16.5" hidden="1" customHeight="1" x14ac:dyDescent="0.2">
      <c r="A446" s="14" t="s">
        <v>258</v>
      </c>
      <c r="B446" s="15" t="s">
        <v>196</v>
      </c>
      <c r="C446" s="15" t="s">
        <v>134</v>
      </c>
      <c r="D446" s="72"/>
      <c r="E446" s="122">
        <v>727.8</v>
      </c>
      <c r="F446" s="74"/>
      <c r="G446" s="75">
        <f t="shared" si="101"/>
        <v>0</v>
      </c>
      <c r="H446" s="74"/>
      <c r="I446" s="74"/>
      <c r="J446" s="75">
        <f t="shared" si="102"/>
        <v>0</v>
      </c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5">
        <f t="shared" si="85"/>
        <v>0</v>
      </c>
      <c r="AA446" s="74"/>
      <c r="AB446" s="74"/>
    </row>
    <row r="447" spans="1:28" ht="25.5" hidden="1" x14ac:dyDescent="0.2">
      <c r="A447" s="14" t="s">
        <v>259</v>
      </c>
      <c r="B447" s="15" t="s">
        <v>196</v>
      </c>
      <c r="C447" s="15" t="s">
        <v>134</v>
      </c>
      <c r="D447" s="72">
        <v>1911</v>
      </c>
      <c r="E447" s="122">
        <v>459.9</v>
      </c>
      <c r="F447" s="74"/>
      <c r="G447" s="75">
        <f t="shared" si="101"/>
        <v>0</v>
      </c>
      <c r="H447" s="74"/>
      <c r="I447" s="74"/>
      <c r="J447" s="75">
        <f t="shared" si="102"/>
        <v>0</v>
      </c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5">
        <f t="shared" si="85"/>
        <v>0</v>
      </c>
      <c r="AA447" s="74"/>
      <c r="AB447" s="74"/>
    </row>
    <row r="448" spans="1:28" ht="51" hidden="1" x14ac:dyDescent="0.2">
      <c r="A448" s="14" t="s">
        <v>410</v>
      </c>
      <c r="B448" s="15" t="s">
        <v>196</v>
      </c>
      <c r="C448" s="15" t="s">
        <v>134</v>
      </c>
      <c r="D448" s="72">
        <v>17732</v>
      </c>
      <c r="E448" s="73">
        <v>9344</v>
      </c>
      <c r="F448" s="74"/>
      <c r="G448" s="75">
        <f t="shared" si="101"/>
        <v>5700</v>
      </c>
      <c r="H448" s="74"/>
      <c r="I448" s="74">
        <v>5700</v>
      </c>
      <c r="J448" s="75">
        <f t="shared" si="102"/>
        <v>657</v>
      </c>
      <c r="K448" s="74"/>
      <c r="L448" s="74"/>
      <c r="M448" s="74"/>
      <c r="N448" s="74"/>
      <c r="O448" s="74"/>
      <c r="P448" s="74"/>
      <c r="Q448" s="74"/>
      <c r="R448" s="74"/>
      <c r="S448" s="74"/>
      <c r="T448" s="74">
        <v>657</v>
      </c>
      <c r="U448" s="74"/>
      <c r="V448" s="74"/>
      <c r="W448" s="74"/>
      <c r="X448" s="74"/>
      <c r="Y448" s="74"/>
      <c r="Z448" s="75">
        <f t="shared" si="85"/>
        <v>657</v>
      </c>
      <c r="AA448" s="74"/>
      <c r="AB448" s="74">
        <v>657</v>
      </c>
    </row>
    <row r="449" spans="1:28" ht="51" hidden="1" x14ac:dyDescent="0.2">
      <c r="A449" s="40" t="s">
        <v>14</v>
      </c>
      <c r="B449" s="15" t="s">
        <v>196</v>
      </c>
      <c r="C449" s="15" t="s">
        <v>134</v>
      </c>
      <c r="D449" s="72">
        <v>3503</v>
      </c>
      <c r="E449" s="73"/>
      <c r="F449" s="74"/>
      <c r="G449" s="75">
        <f>SUM(I449+H449)</f>
        <v>0</v>
      </c>
      <c r="H449" s="74"/>
      <c r="I449" s="74"/>
      <c r="J449" s="75">
        <f>SUM(K449+T449)</f>
        <v>803</v>
      </c>
      <c r="K449" s="74"/>
      <c r="L449" s="74"/>
      <c r="M449" s="74"/>
      <c r="N449" s="74"/>
      <c r="O449" s="74"/>
      <c r="P449" s="74"/>
      <c r="Q449" s="74"/>
      <c r="R449" s="74"/>
      <c r="S449" s="74"/>
      <c r="T449" s="74">
        <v>803</v>
      </c>
      <c r="U449" s="74"/>
      <c r="V449" s="74"/>
      <c r="W449" s="74"/>
      <c r="X449" s="74"/>
      <c r="Y449" s="74"/>
      <c r="Z449" s="75">
        <f t="shared" si="85"/>
        <v>803</v>
      </c>
      <c r="AA449" s="74"/>
      <c r="AB449" s="74">
        <v>803</v>
      </c>
    </row>
    <row r="450" spans="1:28" ht="51" hidden="1" x14ac:dyDescent="0.2">
      <c r="A450" s="14" t="s">
        <v>411</v>
      </c>
      <c r="B450" s="15" t="s">
        <v>196</v>
      </c>
      <c r="C450" s="15" t="s">
        <v>134</v>
      </c>
      <c r="D450" s="72">
        <v>15315</v>
      </c>
      <c r="E450" s="73">
        <v>9299</v>
      </c>
      <c r="F450" s="74"/>
      <c r="G450" s="75">
        <f t="shared" si="101"/>
        <v>2883</v>
      </c>
      <c r="H450" s="74"/>
      <c r="I450" s="74">
        <v>2883</v>
      </c>
      <c r="J450" s="75">
        <f t="shared" si="102"/>
        <v>0</v>
      </c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5">
        <f t="shared" si="85"/>
        <v>0</v>
      </c>
      <c r="AA450" s="74"/>
      <c r="AB450" s="74"/>
    </row>
    <row r="451" spans="1:28" ht="38.25" hidden="1" x14ac:dyDescent="0.2">
      <c r="A451" s="14" t="s">
        <v>412</v>
      </c>
      <c r="B451" s="15" t="s">
        <v>196</v>
      </c>
      <c r="C451" s="15" t="s">
        <v>134</v>
      </c>
      <c r="D451" s="72">
        <v>12433.7</v>
      </c>
      <c r="E451" s="73">
        <v>13919.6</v>
      </c>
      <c r="F451" s="74"/>
      <c r="G451" s="75">
        <f t="shared" si="101"/>
        <v>14755.2</v>
      </c>
      <c r="H451" s="74"/>
      <c r="I451" s="74">
        <v>14755.2</v>
      </c>
      <c r="J451" s="75">
        <f t="shared" si="102"/>
        <v>12665</v>
      </c>
      <c r="K451" s="74"/>
      <c r="L451" s="74"/>
      <c r="M451" s="74"/>
      <c r="N451" s="74"/>
      <c r="O451" s="74"/>
      <c r="P451" s="74"/>
      <c r="Q451" s="74"/>
      <c r="R451" s="74"/>
      <c r="S451" s="74"/>
      <c r="T451" s="74">
        <v>12665</v>
      </c>
      <c r="U451" s="74"/>
      <c r="V451" s="74"/>
      <c r="W451" s="74"/>
      <c r="X451" s="74"/>
      <c r="Y451" s="74"/>
      <c r="Z451" s="75">
        <f t="shared" si="85"/>
        <v>12665</v>
      </c>
      <c r="AA451" s="74"/>
      <c r="AB451" s="74">
        <v>12665</v>
      </c>
    </row>
    <row r="452" spans="1:28" ht="41.25" hidden="1" customHeight="1" x14ac:dyDescent="0.2">
      <c r="A452" s="14" t="s">
        <v>413</v>
      </c>
      <c r="B452" s="15" t="s">
        <v>196</v>
      </c>
      <c r="C452" s="15" t="s">
        <v>134</v>
      </c>
      <c r="D452" s="73">
        <f>SUM(D453+D454)</f>
        <v>11359.6</v>
      </c>
      <c r="E452" s="73">
        <f>SUM(E453+E454)</f>
        <v>14258.4</v>
      </c>
      <c r="F452" s="73">
        <f>SUM(F453+F454)</f>
        <v>0</v>
      </c>
      <c r="G452" s="75">
        <f t="shared" si="101"/>
        <v>14258.4</v>
      </c>
      <c r="H452" s="73">
        <f>SUM(H453+H454)</f>
        <v>0</v>
      </c>
      <c r="I452" s="73">
        <v>14258.4</v>
      </c>
      <c r="J452" s="101">
        <f>SUM(J453+J454)</f>
        <v>18634.3</v>
      </c>
      <c r="K452" s="73">
        <f>SUM(K453+K454)</f>
        <v>0</v>
      </c>
      <c r="L452" s="73"/>
      <c r="M452" s="73"/>
      <c r="N452" s="73"/>
      <c r="O452" s="73"/>
      <c r="P452" s="73"/>
      <c r="Q452" s="73"/>
      <c r="R452" s="73"/>
      <c r="S452" s="73"/>
      <c r="T452" s="73">
        <f>SUM(T453+T454)</f>
        <v>18634.3</v>
      </c>
      <c r="U452" s="73"/>
      <c r="V452" s="73"/>
      <c r="W452" s="73"/>
      <c r="X452" s="73"/>
      <c r="Y452" s="73"/>
      <c r="Z452" s="75">
        <f t="shared" si="85"/>
        <v>18634.3</v>
      </c>
      <c r="AA452" s="73">
        <f>SUM(AA453+AA454)</f>
        <v>0</v>
      </c>
      <c r="AB452" s="73">
        <f>SUM(AB453+AB454)</f>
        <v>18634.3</v>
      </c>
    </row>
    <row r="453" spans="1:28" hidden="1" x14ac:dyDescent="0.2">
      <c r="A453" s="14" t="s">
        <v>260</v>
      </c>
      <c r="B453" s="15" t="s">
        <v>196</v>
      </c>
      <c r="C453" s="15" t="s">
        <v>134</v>
      </c>
      <c r="D453" s="72">
        <v>11359.6</v>
      </c>
      <c r="E453" s="73">
        <v>12279</v>
      </c>
      <c r="F453" s="74"/>
      <c r="G453" s="75">
        <f t="shared" si="101"/>
        <v>0</v>
      </c>
      <c r="H453" s="74"/>
      <c r="I453" s="74"/>
      <c r="J453" s="75">
        <f t="shared" si="102"/>
        <v>18634.3</v>
      </c>
      <c r="K453" s="74"/>
      <c r="L453" s="74"/>
      <c r="M453" s="74"/>
      <c r="N453" s="74"/>
      <c r="O453" s="74"/>
      <c r="P453" s="74"/>
      <c r="Q453" s="74"/>
      <c r="R453" s="74"/>
      <c r="S453" s="74"/>
      <c r="T453" s="74">
        <v>18634.3</v>
      </c>
      <c r="U453" s="74"/>
      <c r="V453" s="74"/>
      <c r="W453" s="74"/>
      <c r="X453" s="74"/>
      <c r="Y453" s="74"/>
      <c r="Z453" s="75">
        <f t="shared" si="85"/>
        <v>18634.3</v>
      </c>
      <c r="AA453" s="74"/>
      <c r="AB453" s="74">
        <v>18634.3</v>
      </c>
    </row>
    <row r="454" spans="1:28" hidden="1" x14ac:dyDescent="0.2">
      <c r="A454" s="14" t="s">
        <v>261</v>
      </c>
      <c r="B454" s="15" t="s">
        <v>196</v>
      </c>
      <c r="C454" s="15" t="s">
        <v>134</v>
      </c>
      <c r="D454" s="72"/>
      <c r="E454" s="73">
        <v>1979.4</v>
      </c>
      <c r="F454" s="74"/>
      <c r="G454" s="75">
        <f t="shared" si="101"/>
        <v>0</v>
      </c>
      <c r="H454" s="74"/>
      <c r="I454" s="74"/>
      <c r="J454" s="75">
        <f t="shared" si="102"/>
        <v>0</v>
      </c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5">
        <f t="shared" si="85"/>
        <v>0</v>
      </c>
      <c r="AA454" s="74"/>
      <c r="AB454" s="74"/>
    </row>
    <row r="455" spans="1:28" hidden="1" x14ac:dyDescent="0.2">
      <c r="A455" s="40" t="s">
        <v>53</v>
      </c>
      <c r="B455" s="43" t="s">
        <v>196</v>
      </c>
      <c r="C455" s="43" t="s">
        <v>134</v>
      </c>
      <c r="D455" s="72">
        <v>10</v>
      </c>
      <c r="E455" s="73"/>
      <c r="F455" s="74"/>
      <c r="G455" s="75">
        <f t="shared" si="101"/>
        <v>0</v>
      </c>
      <c r="H455" s="74"/>
      <c r="I455" s="74"/>
      <c r="J455" s="75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5">
        <f t="shared" si="85"/>
        <v>0</v>
      </c>
      <c r="AA455" s="74"/>
      <c r="AB455" s="74"/>
    </row>
    <row r="456" spans="1:28" ht="38.25" hidden="1" x14ac:dyDescent="0.2">
      <c r="A456" s="40" t="s">
        <v>54</v>
      </c>
      <c r="B456" s="43" t="s">
        <v>196</v>
      </c>
      <c r="C456" s="43" t="s">
        <v>134</v>
      </c>
      <c r="D456" s="72">
        <v>500</v>
      </c>
      <c r="E456" s="73"/>
      <c r="F456" s="74"/>
      <c r="G456" s="75">
        <f t="shared" si="101"/>
        <v>0</v>
      </c>
      <c r="H456" s="74"/>
      <c r="I456" s="74"/>
      <c r="J456" s="75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5">
        <f t="shared" si="85"/>
        <v>0</v>
      </c>
      <c r="AA456" s="74"/>
      <c r="AB456" s="74"/>
    </row>
    <row r="457" spans="1:28" ht="25.5" hidden="1" x14ac:dyDescent="0.2">
      <c r="A457" s="40" t="s">
        <v>55</v>
      </c>
      <c r="B457" s="43" t="s">
        <v>196</v>
      </c>
      <c r="C457" s="43" t="s">
        <v>134</v>
      </c>
      <c r="D457" s="72">
        <v>306</v>
      </c>
      <c r="E457" s="73">
        <v>730.1</v>
      </c>
      <c r="F457" s="74"/>
      <c r="G457" s="75">
        <f t="shared" si="101"/>
        <v>0</v>
      </c>
      <c r="H457" s="74"/>
      <c r="I457" s="74"/>
      <c r="J457" s="75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5">
        <f t="shared" si="85"/>
        <v>0</v>
      </c>
      <c r="AA457" s="74"/>
      <c r="AB457" s="74"/>
    </row>
    <row r="458" spans="1:28" ht="38.25" hidden="1" x14ac:dyDescent="0.2">
      <c r="A458" s="14" t="s">
        <v>262</v>
      </c>
      <c r="B458" s="15" t="s">
        <v>196</v>
      </c>
      <c r="C458" s="15" t="s">
        <v>134</v>
      </c>
      <c r="D458" s="72"/>
      <c r="E458" s="73">
        <v>0</v>
      </c>
      <c r="F458" s="74"/>
      <c r="G458" s="75">
        <f t="shared" si="101"/>
        <v>34571.5</v>
      </c>
      <c r="H458" s="74">
        <v>3458</v>
      </c>
      <c r="I458" s="74">
        <v>31113.5</v>
      </c>
      <c r="J458" s="75">
        <f t="shared" si="102"/>
        <v>0</v>
      </c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5">
        <f t="shared" ref="Z458:Z498" si="106">SUM(AA458:AB458)</f>
        <v>0</v>
      </c>
      <c r="AA458" s="74"/>
      <c r="AB458" s="74"/>
    </row>
    <row r="459" spans="1:28" ht="64.5" hidden="1" customHeight="1" collapsed="1" x14ac:dyDescent="0.2">
      <c r="A459" s="14" t="s">
        <v>414</v>
      </c>
      <c r="B459" s="15" t="s">
        <v>196</v>
      </c>
      <c r="C459" s="15" t="s">
        <v>134</v>
      </c>
      <c r="D459" s="73">
        <f>SUM(D460:D467)</f>
        <v>7266</v>
      </c>
      <c r="E459" s="73">
        <f>SUM(E460:E467)</f>
        <v>9463</v>
      </c>
      <c r="F459" s="73">
        <f>SUM(F460:F467)</f>
        <v>0</v>
      </c>
      <c r="G459" s="101">
        <f>SUM(G460:G467)</f>
        <v>0</v>
      </c>
      <c r="H459" s="73">
        <f>SUM(H460:H467)</f>
        <v>0</v>
      </c>
      <c r="I459" s="73">
        <v>9692</v>
      </c>
      <c r="J459" s="101">
        <f>SUM(J460:J467)</f>
        <v>9475</v>
      </c>
      <c r="K459" s="73">
        <f>SUM(K460:K467)</f>
        <v>0</v>
      </c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>
        <f>SUM(Y460:Y467)</f>
        <v>9475</v>
      </c>
      <c r="Z459" s="75">
        <f t="shared" si="106"/>
        <v>0</v>
      </c>
      <c r="AA459" s="73">
        <f>SUM(AA460:AA467)</f>
        <v>0</v>
      </c>
      <c r="AB459" s="73"/>
    </row>
    <row r="460" spans="1:28" hidden="1" outlineLevel="1" x14ac:dyDescent="0.2">
      <c r="A460" s="14" t="s">
        <v>263</v>
      </c>
      <c r="B460" s="15" t="s">
        <v>196</v>
      </c>
      <c r="C460" s="15" t="s">
        <v>134</v>
      </c>
      <c r="D460" s="72">
        <v>1990.6</v>
      </c>
      <c r="E460" s="73">
        <v>2400</v>
      </c>
      <c r="F460" s="74"/>
      <c r="G460" s="75">
        <f t="shared" si="101"/>
        <v>0</v>
      </c>
      <c r="H460" s="74"/>
      <c r="I460" s="74"/>
      <c r="J460" s="75">
        <f t="shared" si="102"/>
        <v>2984.6</v>
      </c>
      <c r="K460" s="74"/>
      <c r="L460" s="74"/>
      <c r="M460" s="74"/>
      <c r="N460" s="74"/>
      <c r="O460" s="74"/>
      <c r="P460" s="74"/>
      <c r="Q460" s="74"/>
      <c r="R460" s="74"/>
      <c r="S460" s="74"/>
      <c r="T460" s="74">
        <v>2984.6</v>
      </c>
      <c r="U460" s="74"/>
      <c r="V460" s="74"/>
      <c r="W460" s="74"/>
      <c r="X460" s="74"/>
      <c r="Y460" s="74">
        <v>2984.6</v>
      </c>
      <c r="Z460" s="75">
        <f t="shared" si="106"/>
        <v>2984.6</v>
      </c>
      <c r="AA460" s="74"/>
      <c r="AB460" s="74">
        <v>2984.6</v>
      </c>
    </row>
    <row r="461" spans="1:28" hidden="1" outlineLevel="1" x14ac:dyDescent="0.2">
      <c r="A461" s="14" t="s">
        <v>264</v>
      </c>
      <c r="B461" s="15" t="s">
        <v>196</v>
      </c>
      <c r="C461" s="15" t="s">
        <v>134</v>
      </c>
      <c r="D461" s="72">
        <v>612.4</v>
      </c>
      <c r="E461" s="73">
        <v>800</v>
      </c>
      <c r="F461" s="74"/>
      <c r="G461" s="75">
        <f t="shared" si="101"/>
        <v>0</v>
      </c>
      <c r="H461" s="74"/>
      <c r="I461" s="74"/>
      <c r="J461" s="75">
        <f t="shared" si="102"/>
        <v>994.9</v>
      </c>
      <c r="K461" s="74"/>
      <c r="L461" s="74"/>
      <c r="M461" s="74"/>
      <c r="N461" s="74"/>
      <c r="O461" s="74"/>
      <c r="P461" s="74"/>
      <c r="Q461" s="74"/>
      <c r="R461" s="74"/>
      <c r="S461" s="74"/>
      <c r="T461" s="74">
        <v>994.9</v>
      </c>
      <c r="U461" s="74"/>
      <c r="V461" s="74"/>
      <c r="W461" s="74"/>
      <c r="X461" s="74"/>
      <c r="Y461" s="74">
        <v>994.9</v>
      </c>
      <c r="Z461" s="75">
        <f t="shared" si="106"/>
        <v>994.9</v>
      </c>
      <c r="AA461" s="74"/>
      <c r="AB461" s="74">
        <v>994.9</v>
      </c>
    </row>
    <row r="462" spans="1:28" hidden="1" outlineLevel="1" x14ac:dyDescent="0.2">
      <c r="A462" s="14" t="s">
        <v>265</v>
      </c>
      <c r="B462" s="15" t="s">
        <v>196</v>
      </c>
      <c r="C462" s="15" t="s">
        <v>134</v>
      </c>
      <c r="D462" s="72">
        <v>1709.7</v>
      </c>
      <c r="E462" s="73">
        <v>2248</v>
      </c>
      <c r="F462" s="74"/>
      <c r="G462" s="75">
        <f t="shared" si="101"/>
        <v>0</v>
      </c>
      <c r="H462" s="74"/>
      <c r="I462" s="74"/>
      <c r="J462" s="75">
        <f t="shared" si="102"/>
        <v>1563.4</v>
      </c>
      <c r="K462" s="74"/>
      <c r="L462" s="74"/>
      <c r="M462" s="74"/>
      <c r="N462" s="74"/>
      <c r="O462" s="74"/>
      <c r="P462" s="74"/>
      <c r="Q462" s="74"/>
      <c r="R462" s="74"/>
      <c r="S462" s="74"/>
      <c r="T462" s="74">
        <v>1563.4</v>
      </c>
      <c r="U462" s="74"/>
      <c r="V462" s="74"/>
      <c r="W462" s="74"/>
      <c r="X462" s="74"/>
      <c r="Y462" s="74">
        <v>1563.4</v>
      </c>
      <c r="Z462" s="75">
        <f t="shared" si="106"/>
        <v>1563.4</v>
      </c>
      <c r="AA462" s="74"/>
      <c r="AB462" s="74">
        <v>1563.4</v>
      </c>
    </row>
    <row r="463" spans="1:28" hidden="1" outlineLevel="1" x14ac:dyDescent="0.2">
      <c r="A463" s="14" t="s">
        <v>266</v>
      </c>
      <c r="B463" s="15" t="s">
        <v>196</v>
      </c>
      <c r="C463" s="15" t="s">
        <v>134</v>
      </c>
      <c r="D463" s="72">
        <v>1625.6</v>
      </c>
      <c r="E463" s="73">
        <v>2300</v>
      </c>
      <c r="F463" s="74"/>
      <c r="G463" s="75">
        <f t="shared" si="101"/>
        <v>0</v>
      </c>
      <c r="H463" s="74"/>
      <c r="I463" s="74"/>
      <c r="J463" s="75">
        <f t="shared" si="102"/>
        <v>1705.5</v>
      </c>
      <c r="K463" s="74"/>
      <c r="L463" s="74"/>
      <c r="M463" s="74"/>
      <c r="N463" s="74"/>
      <c r="O463" s="74"/>
      <c r="P463" s="74"/>
      <c r="Q463" s="74"/>
      <c r="R463" s="74"/>
      <c r="S463" s="74"/>
      <c r="T463" s="74">
        <v>1705.5</v>
      </c>
      <c r="U463" s="74"/>
      <c r="V463" s="74"/>
      <c r="W463" s="74"/>
      <c r="X463" s="74"/>
      <c r="Y463" s="74">
        <v>1705.5</v>
      </c>
      <c r="Z463" s="75">
        <f t="shared" si="106"/>
        <v>1705.5</v>
      </c>
      <c r="AA463" s="74"/>
      <c r="AB463" s="74">
        <v>1705.5</v>
      </c>
    </row>
    <row r="464" spans="1:28" hidden="1" outlineLevel="1" x14ac:dyDescent="0.2">
      <c r="A464" s="14" t="s">
        <v>267</v>
      </c>
      <c r="B464" s="15" t="s">
        <v>196</v>
      </c>
      <c r="C464" s="15" t="s">
        <v>134</v>
      </c>
      <c r="D464" s="72">
        <v>576.6</v>
      </c>
      <c r="E464" s="73">
        <v>750</v>
      </c>
      <c r="F464" s="74"/>
      <c r="G464" s="75">
        <f t="shared" si="101"/>
        <v>0</v>
      </c>
      <c r="H464" s="74"/>
      <c r="I464" s="74"/>
      <c r="J464" s="75">
        <f t="shared" si="102"/>
        <v>758</v>
      </c>
      <c r="K464" s="74"/>
      <c r="L464" s="74"/>
      <c r="M464" s="74"/>
      <c r="N464" s="74"/>
      <c r="O464" s="74"/>
      <c r="P464" s="74"/>
      <c r="Q464" s="74"/>
      <c r="R464" s="74"/>
      <c r="S464" s="74"/>
      <c r="T464" s="74">
        <v>758</v>
      </c>
      <c r="U464" s="74"/>
      <c r="V464" s="74"/>
      <c r="W464" s="74"/>
      <c r="X464" s="74"/>
      <c r="Y464" s="74">
        <v>758</v>
      </c>
      <c r="Z464" s="75">
        <f t="shared" si="106"/>
        <v>758</v>
      </c>
      <c r="AA464" s="74"/>
      <c r="AB464" s="74">
        <v>758</v>
      </c>
    </row>
    <row r="465" spans="1:28" hidden="1" outlineLevel="1" x14ac:dyDescent="0.2">
      <c r="A465" s="14" t="s">
        <v>268</v>
      </c>
      <c r="B465" s="15" t="s">
        <v>196</v>
      </c>
      <c r="C465" s="15" t="s">
        <v>134</v>
      </c>
      <c r="D465" s="72">
        <v>196.6</v>
      </c>
      <c r="E465" s="73">
        <v>250</v>
      </c>
      <c r="F465" s="74"/>
      <c r="G465" s="75">
        <f t="shared" si="101"/>
        <v>0</v>
      </c>
      <c r="H465" s="74"/>
      <c r="I465" s="74"/>
      <c r="J465" s="75">
        <f t="shared" si="102"/>
        <v>236.9</v>
      </c>
      <c r="K465" s="74"/>
      <c r="L465" s="74"/>
      <c r="M465" s="74"/>
      <c r="N465" s="74"/>
      <c r="O465" s="74"/>
      <c r="P465" s="74"/>
      <c r="Q465" s="74"/>
      <c r="R465" s="74"/>
      <c r="S465" s="74"/>
      <c r="T465" s="74">
        <v>236.9</v>
      </c>
      <c r="U465" s="74"/>
      <c r="V465" s="74"/>
      <c r="W465" s="74"/>
      <c r="X465" s="74"/>
      <c r="Y465" s="74">
        <v>236.9</v>
      </c>
      <c r="Z465" s="75">
        <f t="shared" si="106"/>
        <v>236.9</v>
      </c>
      <c r="AA465" s="74"/>
      <c r="AB465" s="74">
        <v>236.9</v>
      </c>
    </row>
    <row r="466" spans="1:28" hidden="1" outlineLevel="1" x14ac:dyDescent="0.2">
      <c r="A466" s="14" t="s">
        <v>269</v>
      </c>
      <c r="B466" s="15" t="s">
        <v>196</v>
      </c>
      <c r="C466" s="15" t="s">
        <v>134</v>
      </c>
      <c r="D466" s="72">
        <v>174.8</v>
      </c>
      <c r="E466" s="73">
        <v>330</v>
      </c>
      <c r="F466" s="74"/>
      <c r="G466" s="75">
        <f t="shared" si="101"/>
        <v>0</v>
      </c>
      <c r="H466" s="74"/>
      <c r="I466" s="74"/>
      <c r="J466" s="75">
        <f t="shared" si="102"/>
        <v>331.6</v>
      </c>
      <c r="K466" s="74"/>
      <c r="L466" s="74"/>
      <c r="M466" s="74"/>
      <c r="N466" s="74"/>
      <c r="O466" s="74"/>
      <c r="P466" s="74"/>
      <c r="Q466" s="74"/>
      <c r="R466" s="74"/>
      <c r="S466" s="74"/>
      <c r="T466" s="74">
        <v>331.6</v>
      </c>
      <c r="U466" s="74"/>
      <c r="V466" s="74"/>
      <c r="W466" s="74"/>
      <c r="X466" s="74"/>
      <c r="Y466" s="74">
        <v>331.6</v>
      </c>
      <c r="Z466" s="75">
        <f t="shared" si="106"/>
        <v>331.6</v>
      </c>
      <c r="AA466" s="74"/>
      <c r="AB466" s="74">
        <v>331.6</v>
      </c>
    </row>
    <row r="467" spans="1:28" hidden="1" outlineLevel="1" x14ac:dyDescent="0.2">
      <c r="A467" s="14" t="s">
        <v>270</v>
      </c>
      <c r="B467" s="15" t="s">
        <v>196</v>
      </c>
      <c r="C467" s="15" t="s">
        <v>134</v>
      </c>
      <c r="D467" s="72">
        <v>379.7</v>
      </c>
      <c r="E467" s="73">
        <v>385</v>
      </c>
      <c r="F467" s="74"/>
      <c r="G467" s="75">
        <f t="shared" si="101"/>
        <v>0</v>
      </c>
      <c r="H467" s="74"/>
      <c r="I467" s="74"/>
      <c r="J467" s="75">
        <f t="shared" si="102"/>
        <v>900.1</v>
      </c>
      <c r="K467" s="74"/>
      <c r="L467" s="74"/>
      <c r="M467" s="74"/>
      <c r="N467" s="74"/>
      <c r="O467" s="74"/>
      <c r="P467" s="74"/>
      <c r="Q467" s="74"/>
      <c r="R467" s="74"/>
      <c r="S467" s="74"/>
      <c r="T467" s="74">
        <v>900.1</v>
      </c>
      <c r="U467" s="74"/>
      <c r="V467" s="74"/>
      <c r="W467" s="74"/>
      <c r="X467" s="74"/>
      <c r="Y467" s="74">
        <v>900.1</v>
      </c>
      <c r="Z467" s="75">
        <f t="shared" si="106"/>
        <v>900.1</v>
      </c>
      <c r="AA467" s="74"/>
      <c r="AB467" s="74">
        <v>900.1</v>
      </c>
    </row>
    <row r="468" spans="1:28" s="18" customFormat="1" ht="18.75" hidden="1" customHeight="1" collapsed="1" x14ac:dyDescent="0.2">
      <c r="A468" s="25" t="s">
        <v>415</v>
      </c>
      <c r="B468" s="17" t="s">
        <v>196</v>
      </c>
      <c r="C468" s="24" t="s">
        <v>137</v>
      </c>
      <c r="D468" s="91">
        <f t="shared" ref="D468:K468" si="107">SUM(D469+D470+D473)</f>
        <v>67656.800000000003</v>
      </c>
      <c r="E468" s="91">
        <f t="shared" si="107"/>
        <v>86694.1</v>
      </c>
      <c r="F468" s="91">
        <f t="shared" si="107"/>
        <v>0</v>
      </c>
      <c r="G468" s="92">
        <f t="shared" si="107"/>
        <v>88718.8</v>
      </c>
      <c r="H468" s="91">
        <f t="shared" si="107"/>
        <v>0</v>
      </c>
      <c r="I468" s="91">
        <f t="shared" si="107"/>
        <v>88718.8</v>
      </c>
      <c r="J468" s="92">
        <f>SUM(J469+J470+J473+J471+J472)</f>
        <v>86617.2</v>
      </c>
      <c r="K468" s="91">
        <f t="shared" si="107"/>
        <v>0</v>
      </c>
      <c r="L468" s="91"/>
      <c r="M468" s="91"/>
      <c r="N468" s="91"/>
      <c r="O468" s="91"/>
      <c r="P468" s="91"/>
      <c r="Q468" s="91"/>
      <c r="R468" s="91"/>
      <c r="S468" s="91"/>
      <c r="T468" s="91">
        <f>SUM(T469+T470+T471+T472+T473)</f>
        <v>86617.2</v>
      </c>
      <c r="U468" s="91"/>
      <c r="V468" s="91"/>
      <c r="W468" s="91"/>
      <c r="X468" s="91"/>
      <c r="Y468" s="91"/>
      <c r="Z468" s="75">
        <f t="shared" si="106"/>
        <v>86617.2</v>
      </c>
      <c r="AA468" s="91">
        <f>SUM(AA469+AA470+AA471+AA472+AA473)</f>
        <v>0</v>
      </c>
      <c r="AB468" s="91">
        <f>SUM(AB469+AB470+AB471+AB472+AB473)</f>
        <v>86617.2</v>
      </c>
    </row>
    <row r="469" spans="1:28" ht="38.25" hidden="1" x14ac:dyDescent="0.2">
      <c r="A469" s="14" t="s">
        <v>271</v>
      </c>
      <c r="B469" s="15" t="s">
        <v>196</v>
      </c>
      <c r="C469" s="20" t="s">
        <v>137</v>
      </c>
      <c r="D469" s="76">
        <v>464.8</v>
      </c>
      <c r="E469" s="73">
        <v>928.2</v>
      </c>
      <c r="F469" s="74"/>
      <c r="G469" s="75">
        <f t="shared" si="101"/>
        <v>685.2</v>
      </c>
      <c r="H469" s="74"/>
      <c r="I469" s="74">
        <v>685.2</v>
      </c>
      <c r="J469" s="75">
        <f t="shared" si="102"/>
        <v>685.2</v>
      </c>
      <c r="K469" s="74"/>
      <c r="L469" s="74"/>
      <c r="M469" s="74"/>
      <c r="N469" s="74"/>
      <c r="O469" s="74"/>
      <c r="P469" s="74"/>
      <c r="Q469" s="74"/>
      <c r="R469" s="74"/>
      <c r="S469" s="74"/>
      <c r="T469" s="74">
        <v>685.2</v>
      </c>
      <c r="U469" s="74"/>
      <c r="V469" s="74"/>
      <c r="W469" s="74"/>
      <c r="X469" s="74"/>
      <c r="Y469" s="74"/>
      <c r="Z469" s="75">
        <f t="shared" si="106"/>
        <v>685.2</v>
      </c>
      <c r="AA469" s="74"/>
      <c r="AB469" s="74">
        <v>685.2</v>
      </c>
    </row>
    <row r="470" spans="1:28" ht="51" hidden="1" x14ac:dyDescent="0.2">
      <c r="A470" s="14" t="s">
        <v>272</v>
      </c>
      <c r="B470" s="15" t="s">
        <v>196</v>
      </c>
      <c r="C470" s="20" t="s">
        <v>137</v>
      </c>
      <c r="D470" s="76">
        <v>54718</v>
      </c>
      <c r="E470" s="73">
        <v>63765.9</v>
      </c>
      <c r="F470" s="74"/>
      <c r="G470" s="75">
        <f t="shared" si="101"/>
        <v>66032.600000000006</v>
      </c>
      <c r="H470" s="74"/>
      <c r="I470" s="74">
        <v>66032.600000000006</v>
      </c>
      <c r="J470" s="75">
        <f t="shared" si="102"/>
        <v>64898</v>
      </c>
      <c r="K470" s="74"/>
      <c r="L470" s="74"/>
      <c r="M470" s="74"/>
      <c r="N470" s="74"/>
      <c r="O470" s="74"/>
      <c r="P470" s="74"/>
      <c r="Q470" s="74"/>
      <c r="R470" s="74"/>
      <c r="S470" s="74"/>
      <c r="T470" s="74">
        <v>64898</v>
      </c>
      <c r="U470" s="74"/>
      <c r="V470" s="74"/>
      <c r="W470" s="74"/>
      <c r="X470" s="74"/>
      <c r="Y470" s="74"/>
      <c r="Z470" s="75">
        <f t="shared" si="106"/>
        <v>64898</v>
      </c>
      <c r="AA470" s="74"/>
      <c r="AB470" s="74">
        <v>64898</v>
      </c>
    </row>
    <row r="471" spans="1:28" ht="51" hidden="1" x14ac:dyDescent="0.2">
      <c r="A471" s="14" t="s">
        <v>411</v>
      </c>
      <c r="B471" s="15" t="s">
        <v>196</v>
      </c>
      <c r="C471" s="15" t="s">
        <v>137</v>
      </c>
      <c r="D471" s="72"/>
      <c r="E471" s="73"/>
      <c r="F471" s="74"/>
      <c r="G471" s="75">
        <f>SUM(I471+H471)</f>
        <v>0</v>
      </c>
      <c r="H471" s="74"/>
      <c r="I471" s="74"/>
      <c r="J471" s="75">
        <f>SUM(K471+T471)</f>
        <v>6600</v>
      </c>
      <c r="K471" s="74"/>
      <c r="L471" s="74"/>
      <c r="M471" s="74"/>
      <c r="N471" s="74"/>
      <c r="O471" s="74"/>
      <c r="P471" s="74"/>
      <c r="Q471" s="74"/>
      <c r="R471" s="74"/>
      <c r="S471" s="74"/>
      <c r="T471" s="74">
        <v>6600</v>
      </c>
      <c r="U471" s="74"/>
      <c r="V471" s="74"/>
      <c r="W471" s="74"/>
      <c r="X471" s="74"/>
      <c r="Y471" s="74"/>
      <c r="Z471" s="75">
        <f t="shared" si="106"/>
        <v>6600</v>
      </c>
      <c r="AA471" s="74"/>
      <c r="AB471" s="74">
        <v>6600</v>
      </c>
    </row>
    <row r="472" spans="1:28" ht="38.25" hidden="1" x14ac:dyDescent="0.2">
      <c r="A472" s="14" t="s">
        <v>90</v>
      </c>
      <c r="B472" s="15" t="s">
        <v>196</v>
      </c>
      <c r="C472" s="15" t="s">
        <v>137</v>
      </c>
      <c r="D472" s="72"/>
      <c r="E472" s="73"/>
      <c r="F472" s="74"/>
      <c r="G472" s="75"/>
      <c r="H472" s="74"/>
      <c r="I472" s="74"/>
      <c r="J472" s="75">
        <f>SUM(K472+T472)</f>
        <v>98</v>
      </c>
      <c r="K472" s="74"/>
      <c r="L472" s="74"/>
      <c r="M472" s="74"/>
      <c r="N472" s="74"/>
      <c r="O472" s="74"/>
      <c r="P472" s="74"/>
      <c r="Q472" s="74"/>
      <c r="R472" s="74"/>
      <c r="S472" s="74"/>
      <c r="T472" s="74">
        <v>98</v>
      </c>
      <c r="U472" s="74"/>
      <c r="V472" s="74"/>
      <c r="W472" s="74"/>
      <c r="X472" s="74"/>
      <c r="Y472" s="74"/>
      <c r="Z472" s="75">
        <f t="shared" si="106"/>
        <v>98</v>
      </c>
      <c r="AA472" s="74"/>
      <c r="AB472" s="74">
        <v>98</v>
      </c>
    </row>
    <row r="473" spans="1:28" ht="63.75" hidden="1" x14ac:dyDescent="0.2">
      <c r="A473" s="14" t="s">
        <v>45</v>
      </c>
      <c r="B473" s="15" t="s">
        <v>196</v>
      </c>
      <c r="C473" s="20" t="s">
        <v>137</v>
      </c>
      <c r="D473" s="76">
        <v>12474</v>
      </c>
      <c r="E473" s="73">
        <v>22000</v>
      </c>
      <c r="F473" s="74"/>
      <c r="G473" s="75">
        <f t="shared" si="101"/>
        <v>22001</v>
      </c>
      <c r="H473" s="74"/>
      <c r="I473" s="74">
        <v>22001</v>
      </c>
      <c r="J473" s="75">
        <f t="shared" si="102"/>
        <v>14336</v>
      </c>
      <c r="K473" s="74"/>
      <c r="L473" s="74"/>
      <c r="M473" s="74"/>
      <c r="N473" s="74"/>
      <c r="O473" s="74"/>
      <c r="P473" s="74"/>
      <c r="Q473" s="74"/>
      <c r="R473" s="74"/>
      <c r="S473" s="74"/>
      <c r="T473" s="74">
        <v>14336</v>
      </c>
      <c r="U473" s="74"/>
      <c r="V473" s="74"/>
      <c r="W473" s="74"/>
      <c r="X473" s="74"/>
      <c r="Y473" s="74"/>
      <c r="Z473" s="75">
        <f t="shared" si="106"/>
        <v>14336</v>
      </c>
      <c r="AA473" s="74"/>
      <c r="AB473" s="74">
        <v>14336</v>
      </c>
    </row>
    <row r="474" spans="1:28" s="18" customFormat="1" ht="17.25" hidden="1" customHeight="1" x14ac:dyDescent="0.2">
      <c r="A474" s="16" t="s">
        <v>273</v>
      </c>
      <c r="B474" s="17" t="s">
        <v>196</v>
      </c>
      <c r="C474" s="24" t="s">
        <v>141</v>
      </c>
      <c r="D474" s="105">
        <f t="shared" ref="D474:K474" si="108">SUM(D475)</f>
        <v>8927.5</v>
      </c>
      <c r="E474" s="105">
        <f t="shared" si="108"/>
        <v>11209</v>
      </c>
      <c r="F474" s="105">
        <f t="shared" si="108"/>
        <v>0</v>
      </c>
      <c r="G474" s="106">
        <f t="shared" si="108"/>
        <v>11209</v>
      </c>
      <c r="H474" s="105">
        <f t="shared" si="108"/>
        <v>0</v>
      </c>
      <c r="I474" s="105">
        <f t="shared" si="108"/>
        <v>11209</v>
      </c>
      <c r="J474" s="106">
        <f t="shared" si="108"/>
        <v>14226</v>
      </c>
      <c r="K474" s="105">
        <f t="shared" si="108"/>
        <v>0</v>
      </c>
      <c r="L474" s="105"/>
      <c r="M474" s="105"/>
      <c r="N474" s="105"/>
      <c r="O474" s="105"/>
      <c r="P474" s="105"/>
      <c r="Q474" s="105"/>
      <c r="R474" s="105"/>
      <c r="S474" s="105"/>
      <c r="T474" s="105">
        <f>SUM(T475)</f>
        <v>14226</v>
      </c>
      <c r="U474" s="105"/>
      <c r="V474" s="105"/>
      <c r="W474" s="105"/>
      <c r="X474" s="105"/>
      <c r="Y474" s="105"/>
      <c r="Z474" s="75">
        <f t="shared" si="106"/>
        <v>14226</v>
      </c>
      <c r="AA474" s="105">
        <f>SUM(AA475)</f>
        <v>0</v>
      </c>
      <c r="AB474" s="105">
        <f>SUM(AB475)</f>
        <v>14226</v>
      </c>
    </row>
    <row r="475" spans="1:28" ht="25.5" hidden="1" x14ac:dyDescent="0.2">
      <c r="A475" s="14" t="s">
        <v>459</v>
      </c>
      <c r="B475" s="15" t="s">
        <v>196</v>
      </c>
      <c r="C475" s="20" t="s">
        <v>141</v>
      </c>
      <c r="D475" s="76">
        <v>8927.5</v>
      </c>
      <c r="E475" s="73">
        <v>11209</v>
      </c>
      <c r="F475" s="74"/>
      <c r="G475" s="75">
        <f t="shared" si="101"/>
        <v>11209</v>
      </c>
      <c r="H475" s="74"/>
      <c r="I475" s="74">
        <v>11209</v>
      </c>
      <c r="J475" s="75">
        <f t="shared" si="102"/>
        <v>14226</v>
      </c>
      <c r="K475" s="74"/>
      <c r="L475" s="74"/>
      <c r="M475" s="74"/>
      <c r="N475" s="74"/>
      <c r="O475" s="74"/>
      <c r="P475" s="74"/>
      <c r="Q475" s="74"/>
      <c r="R475" s="74"/>
      <c r="S475" s="74"/>
      <c r="T475" s="74">
        <v>14226</v>
      </c>
      <c r="U475" s="74"/>
      <c r="V475" s="74"/>
      <c r="W475" s="74"/>
      <c r="X475" s="74"/>
      <c r="Y475" s="74"/>
      <c r="Z475" s="75">
        <f t="shared" si="106"/>
        <v>14226</v>
      </c>
      <c r="AA475" s="74"/>
      <c r="AB475" s="74">
        <v>14226</v>
      </c>
    </row>
    <row r="476" spans="1:28" s="35" customFormat="1" ht="18.75" hidden="1" customHeight="1" x14ac:dyDescent="0.2">
      <c r="A476" s="33" t="s">
        <v>274</v>
      </c>
      <c r="B476" s="36" t="s">
        <v>147</v>
      </c>
      <c r="C476" s="34" t="s">
        <v>131</v>
      </c>
      <c r="D476" s="93">
        <f t="shared" ref="D476:S476" si="109">SUM(D477+D487+D491)</f>
        <v>50109.799999999996</v>
      </c>
      <c r="E476" s="93">
        <f t="shared" si="109"/>
        <v>76137.299999999988</v>
      </c>
      <c r="F476" s="93">
        <f t="shared" si="109"/>
        <v>0</v>
      </c>
      <c r="G476" s="87">
        <f t="shared" si="109"/>
        <v>74026.899999999994</v>
      </c>
      <c r="H476" s="93">
        <f t="shared" si="109"/>
        <v>63269.8</v>
      </c>
      <c r="I476" s="93">
        <f t="shared" si="109"/>
        <v>10757.1</v>
      </c>
      <c r="J476" s="87">
        <f t="shared" si="109"/>
        <v>215790.49999999997</v>
      </c>
      <c r="K476" s="93">
        <f t="shared" si="109"/>
        <v>67277.5</v>
      </c>
      <c r="L476" s="93">
        <f t="shared" si="109"/>
        <v>1172.8</v>
      </c>
      <c r="M476" s="93">
        <f t="shared" si="109"/>
        <v>12</v>
      </c>
      <c r="N476" s="93">
        <f t="shared" si="109"/>
        <v>49.8</v>
      </c>
      <c r="O476" s="93">
        <f t="shared" si="109"/>
        <v>163</v>
      </c>
      <c r="P476" s="93">
        <f t="shared" si="109"/>
        <v>0</v>
      </c>
      <c r="Q476" s="93">
        <f t="shared" si="109"/>
        <v>0</v>
      </c>
      <c r="R476" s="93">
        <f t="shared" si="109"/>
        <v>0</v>
      </c>
      <c r="S476" s="93">
        <f t="shared" si="109"/>
        <v>0</v>
      </c>
      <c r="T476" s="93">
        <f>SUM(T477+T487+T491)</f>
        <v>148513</v>
      </c>
      <c r="U476" s="93"/>
      <c r="V476" s="93"/>
      <c r="W476" s="93"/>
      <c r="X476" s="93"/>
      <c r="Y476" s="93"/>
      <c r="Z476" s="75">
        <f t="shared" si="106"/>
        <v>214323.3</v>
      </c>
      <c r="AA476" s="93">
        <f>SUM(AA477+AA487+AA491)</f>
        <v>65810.3</v>
      </c>
      <c r="AB476" s="93">
        <f>SUM(AB477+AB487+AB491)</f>
        <v>148513</v>
      </c>
    </row>
    <row r="477" spans="1:28" s="18" customFormat="1" ht="15" hidden="1" customHeight="1" x14ac:dyDescent="0.2">
      <c r="A477" s="16" t="s">
        <v>275</v>
      </c>
      <c r="B477" s="24" t="s">
        <v>147</v>
      </c>
      <c r="C477" s="17" t="s">
        <v>130</v>
      </c>
      <c r="D477" s="91">
        <f>SUM(D478+D479+D486+D485+D482)</f>
        <v>36175.299999999996</v>
      </c>
      <c r="E477" s="91">
        <f t="shared" ref="E477:AB477" si="110">SUM(E478+E479+E486+E485+E482)</f>
        <v>39820.699999999997</v>
      </c>
      <c r="F477" s="91">
        <f t="shared" si="110"/>
        <v>0</v>
      </c>
      <c r="G477" s="92">
        <f t="shared" si="110"/>
        <v>43069.200000000004</v>
      </c>
      <c r="H477" s="91">
        <f t="shared" si="110"/>
        <v>43069.200000000004</v>
      </c>
      <c r="I477" s="91">
        <f t="shared" si="110"/>
        <v>0</v>
      </c>
      <c r="J477" s="92">
        <f t="shared" si="110"/>
        <v>42153.7</v>
      </c>
      <c r="K477" s="91">
        <f t="shared" si="110"/>
        <v>42153.7</v>
      </c>
      <c r="L477" s="91">
        <f t="shared" si="110"/>
        <v>1172.8</v>
      </c>
      <c r="M477" s="91">
        <f t="shared" si="110"/>
        <v>12</v>
      </c>
      <c r="N477" s="91">
        <f t="shared" si="110"/>
        <v>49.8</v>
      </c>
      <c r="O477" s="91">
        <f t="shared" si="110"/>
        <v>163</v>
      </c>
      <c r="P477" s="91">
        <f t="shared" si="110"/>
        <v>0</v>
      </c>
      <c r="Q477" s="91">
        <f t="shared" si="110"/>
        <v>0</v>
      </c>
      <c r="R477" s="91">
        <f t="shared" si="110"/>
        <v>0</v>
      </c>
      <c r="S477" s="91">
        <f t="shared" si="110"/>
        <v>0</v>
      </c>
      <c r="T477" s="91">
        <f t="shared" si="110"/>
        <v>0</v>
      </c>
      <c r="U477" s="91"/>
      <c r="V477" s="91"/>
      <c r="W477" s="91"/>
      <c r="X477" s="91"/>
      <c r="Y477" s="91"/>
      <c r="Z477" s="75">
        <f t="shared" si="106"/>
        <v>40534</v>
      </c>
      <c r="AA477" s="91">
        <f t="shared" si="110"/>
        <v>40534</v>
      </c>
      <c r="AB477" s="91">
        <f t="shared" si="110"/>
        <v>0</v>
      </c>
    </row>
    <row r="478" spans="1:28" ht="38.25" hidden="1" x14ac:dyDescent="0.2">
      <c r="A478" s="14" t="s">
        <v>417</v>
      </c>
      <c r="B478" s="20" t="s">
        <v>147</v>
      </c>
      <c r="C478" s="15" t="s">
        <v>130</v>
      </c>
      <c r="D478" s="72">
        <v>1214.7</v>
      </c>
      <c r="E478" s="73">
        <v>2616.6999999999998</v>
      </c>
      <c r="F478" s="74"/>
      <c r="G478" s="75">
        <f t="shared" ref="G478:G493" si="111">SUM(I478+H478)</f>
        <v>2665.9</v>
      </c>
      <c r="H478" s="74">
        <v>2665.9</v>
      </c>
      <c r="I478" s="74"/>
      <c r="J478" s="75">
        <f t="shared" ref="J478:J493" si="112">SUM(K478+T478)</f>
        <v>2665.9</v>
      </c>
      <c r="K478" s="74">
        <v>2665.9</v>
      </c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5">
        <f t="shared" si="106"/>
        <v>3000</v>
      </c>
      <c r="AA478" s="74">
        <v>3000</v>
      </c>
      <c r="AB478" s="74"/>
    </row>
    <row r="479" spans="1:28" ht="25.5" hidden="1" x14ac:dyDescent="0.2">
      <c r="A479" s="14" t="s">
        <v>419</v>
      </c>
      <c r="B479" s="20" t="s">
        <v>147</v>
      </c>
      <c r="C479" s="15" t="s">
        <v>130</v>
      </c>
      <c r="D479" s="73">
        <f t="shared" ref="D479:K479" si="113">SUM(D480+D481)</f>
        <v>34680.699999999997</v>
      </c>
      <c r="E479" s="73">
        <f t="shared" si="113"/>
        <v>37204</v>
      </c>
      <c r="F479" s="73">
        <f t="shared" si="113"/>
        <v>0</v>
      </c>
      <c r="G479" s="101">
        <f t="shared" si="113"/>
        <v>40403.300000000003</v>
      </c>
      <c r="H479" s="73">
        <f t="shared" si="113"/>
        <v>40403.300000000003</v>
      </c>
      <c r="I479" s="73">
        <f t="shared" si="113"/>
        <v>0</v>
      </c>
      <c r="J479" s="101">
        <f t="shared" si="113"/>
        <v>38090.199999999997</v>
      </c>
      <c r="K479" s="73">
        <f t="shared" si="113"/>
        <v>38090.199999999997</v>
      </c>
      <c r="L479" s="73"/>
      <c r="M479" s="73"/>
      <c r="N479" s="73"/>
      <c r="O479" s="73"/>
      <c r="P479" s="73"/>
      <c r="Q479" s="73"/>
      <c r="R479" s="73"/>
      <c r="S479" s="73"/>
      <c r="T479" s="73">
        <f>SUM(T480+T481)</f>
        <v>0</v>
      </c>
      <c r="U479" s="73"/>
      <c r="V479" s="73"/>
      <c r="W479" s="73"/>
      <c r="X479" s="73"/>
      <c r="Y479" s="73"/>
      <c r="Z479" s="75">
        <f t="shared" si="106"/>
        <v>36634</v>
      </c>
      <c r="AA479" s="73">
        <f>SUM(AA480+AA481)</f>
        <v>36634</v>
      </c>
      <c r="AB479" s="73">
        <f>SUM(AB480+AB481)</f>
        <v>0</v>
      </c>
    </row>
    <row r="480" spans="1:28" hidden="1" x14ac:dyDescent="0.2">
      <c r="A480" s="14" t="s">
        <v>420</v>
      </c>
      <c r="B480" s="20" t="s">
        <v>147</v>
      </c>
      <c r="C480" s="15" t="s">
        <v>130</v>
      </c>
      <c r="D480" s="72">
        <v>28232.1</v>
      </c>
      <c r="E480" s="73">
        <v>29955.5</v>
      </c>
      <c r="F480" s="74"/>
      <c r="G480" s="75">
        <f t="shared" si="111"/>
        <v>33449.9</v>
      </c>
      <c r="H480" s="74">
        <v>33449.9</v>
      </c>
      <c r="I480" s="74"/>
      <c r="J480" s="75">
        <f t="shared" si="112"/>
        <v>29755.9</v>
      </c>
      <c r="K480" s="74">
        <v>29755.9</v>
      </c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5">
        <f t="shared" si="106"/>
        <v>28300</v>
      </c>
      <c r="AA480" s="74">
        <v>28300</v>
      </c>
      <c r="AB480" s="74"/>
    </row>
    <row r="481" spans="1:28" hidden="1" x14ac:dyDescent="0.2">
      <c r="A481" s="14" t="s">
        <v>421</v>
      </c>
      <c r="B481" s="20" t="s">
        <v>147</v>
      </c>
      <c r="C481" s="15" t="s">
        <v>130</v>
      </c>
      <c r="D481" s="72">
        <v>6448.6</v>
      </c>
      <c r="E481" s="73">
        <v>7248.5</v>
      </c>
      <c r="F481" s="74"/>
      <c r="G481" s="75">
        <f t="shared" si="111"/>
        <v>6953.4</v>
      </c>
      <c r="H481" s="74">
        <v>6953.4</v>
      </c>
      <c r="I481" s="74"/>
      <c r="J481" s="75">
        <f>SUM(K481+T481)</f>
        <v>8334.2999999999993</v>
      </c>
      <c r="K481" s="74">
        <v>8334.2999999999993</v>
      </c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5">
        <f t="shared" si="106"/>
        <v>8334</v>
      </c>
      <c r="AA481" s="74">
        <v>8334</v>
      </c>
      <c r="AB481" s="74"/>
    </row>
    <row r="482" spans="1:28" s="48" customFormat="1" ht="28.5" hidden="1" customHeight="1" x14ac:dyDescent="0.2">
      <c r="A482" s="41" t="s">
        <v>39</v>
      </c>
      <c r="B482" s="46"/>
      <c r="C482" s="47"/>
      <c r="D482" s="80">
        <f>D483+D484</f>
        <v>0</v>
      </c>
      <c r="E482" s="80">
        <f t="shared" ref="E482:AB482" si="114">E483+E484</f>
        <v>0</v>
      </c>
      <c r="F482" s="80">
        <f t="shared" si="114"/>
        <v>0</v>
      </c>
      <c r="G482" s="81">
        <f t="shared" si="114"/>
        <v>0</v>
      </c>
      <c r="H482" s="80">
        <f t="shared" si="114"/>
        <v>0</v>
      </c>
      <c r="I482" s="80">
        <f t="shared" si="114"/>
        <v>0</v>
      </c>
      <c r="J482" s="75">
        <f>SUM(K482+T482)</f>
        <v>1397.6</v>
      </c>
      <c r="K482" s="80">
        <f>K483+K484</f>
        <v>1397.6</v>
      </c>
      <c r="L482" s="80">
        <f t="shared" si="114"/>
        <v>1172.8</v>
      </c>
      <c r="M482" s="80">
        <f t="shared" si="114"/>
        <v>12</v>
      </c>
      <c r="N482" s="80">
        <f t="shared" si="114"/>
        <v>49.8</v>
      </c>
      <c r="O482" s="80">
        <f t="shared" si="114"/>
        <v>163</v>
      </c>
      <c r="P482" s="80">
        <f t="shared" si="114"/>
        <v>0</v>
      </c>
      <c r="Q482" s="80">
        <f t="shared" si="114"/>
        <v>0</v>
      </c>
      <c r="R482" s="80">
        <f t="shared" si="114"/>
        <v>0</v>
      </c>
      <c r="S482" s="80">
        <f t="shared" si="114"/>
        <v>0</v>
      </c>
      <c r="T482" s="80">
        <f t="shared" si="114"/>
        <v>0</v>
      </c>
      <c r="U482" s="80"/>
      <c r="V482" s="80"/>
      <c r="W482" s="80"/>
      <c r="X482" s="80"/>
      <c r="Y482" s="80"/>
      <c r="Z482" s="75">
        <f t="shared" si="106"/>
        <v>900</v>
      </c>
      <c r="AA482" s="80">
        <f t="shared" si="114"/>
        <v>900</v>
      </c>
      <c r="AB482" s="80">
        <f t="shared" si="114"/>
        <v>0</v>
      </c>
    </row>
    <row r="483" spans="1:28" hidden="1" x14ac:dyDescent="0.2">
      <c r="A483" s="14" t="s">
        <v>420</v>
      </c>
      <c r="B483" s="42" t="s">
        <v>147</v>
      </c>
      <c r="C483" s="43" t="s">
        <v>130</v>
      </c>
      <c r="D483" s="72"/>
      <c r="E483" s="73"/>
      <c r="F483" s="74"/>
      <c r="G483" s="75"/>
      <c r="H483" s="74"/>
      <c r="I483" s="74"/>
      <c r="J483" s="75">
        <f>SUM(K483+T483)</f>
        <v>1093.8</v>
      </c>
      <c r="K483" s="74">
        <f>SUM(L483:S483)</f>
        <v>1093.8</v>
      </c>
      <c r="L483" s="74">
        <v>941</v>
      </c>
      <c r="M483" s="74">
        <v>12</v>
      </c>
      <c r="N483" s="74">
        <v>34.799999999999997</v>
      </c>
      <c r="O483" s="74">
        <v>106</v>
      </c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5">
        <f t="shared" si="106"/>
        <v>700</v>
      </c>
      <c r="AA483" s="74">
        <v>700</v>
      </c>
      <c r="AB483" s="74"/>
    </row>
    <row r="484" spans="1:28" hidden="1" x14ac:dyDescent="0.2">
      <c r="A484" s="14" t="s">
        <v>421</v>
      </c>
      <c r="B484" s="42" t="s">
        <v>147</v>
      </c>
      <c r="C484" s="43" t="s">
        <v>130</v>
      </c>
      <c r="D484" s="72"/>
      <c r="E484" s="73"/>
      <c r="F484" s="74"/>
      <c r="G484" s="75"/>
      <c r="H484" s="74"/>
      <c r="I484" s="74"/>
      <c r="J484" s="75">
        <f>SUM(K484+T484)</f>
        <v>303.8</v>
      </c>
      <c r="K484" s="74">
        <f>SUM(L484:S484)</f>
        <v>303.8</v>
      </c>
      <c r="L484" s="74">
        <v>231.8</v>
      </c>
      <c r="M484" s="74"/>
      <c r="N484" s="74">
        <v>15</v>
      </c>
      <c r="O484" s="74">
        <v>57</v>
      </c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5">
        <f t="shared" si="106"/>
        <v>200</v>
      </c>
      <c r="AA484" s="74">
        <v>200</v>
      </c>
      <c r="AB484" s="74"/>
    </row>
    <row r="485" spans="1:28" ht="25.5" hidden="1" x14ac:dyDescent="0.2">
      <c r="A485" s="40" t="s">
        <v>62</v>
      </c>
      <c r="B485" s="20" t="s">
        <v>147</v>
      </c>
      <c r="C485" s="15" t="s">
        <v>130</v>
      </c>
      <c r="D485" s="72">
        <v>279.89999999999998</v>
      </c>
      <c r="E485" s="73"/>
      <c r="F485" s="74"/>
      <c r="G485" s="75">
        <f t="shared" si="111"/>
        <v>0</v>
      </c>
      <c r="H485" s="74"/>
      <c r="I485" s="74"/>
      <c r="J485" s="75">
        <f t="shared" si="112"/>
        <v>0</v>
      </c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5">
        <f t="shared" si="106"/>
        <v>0</v>
      </c>
      <c r="AA485" s="74"/>
      <c r="AB485" s="74"/>
    </row>
    <row r="486" spans="1:28" ht="29.25" hidden="1" customHeight="1" x14ac:dyDescent="0.2">
      <c r="A486" s="40" t="s">
        <v>63</v>
      </c>
      <c r="B486" s="20" t="s">
        <v>147</v>
      </c>
      <c r="C486" s="15" t="s">
        <v>130</v>
      </c>
      <c r="D486" s="72"/>
      <c r="E486" s="72"/>
      <c r="F486" s="74"/>
      <c r="G486" s="75">
        <f t="shared" si="111"/>
        <v>0</v>
      </c>
      <c r="H486" s="74"/>
      <c r="I486" s="74"/>
      <c r="J486" s="75">
        <f t="shared" si="112"/>
        <v>0</v>
      </c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5">
        <f t="shared" si="106"/>
        <v>0</v>
      </c>
      <c r="AA486" s="74"/>
      <c r="AB486" s="74"/>
    </row>
    <row r="487" spans="1:28" s="18" customFormat="1" ht="15.75" hidden="1" customHeight="1" x14ac:dyDescent="0.2">
      <c r="A487" s="16" t="s">
        <v>276</v>
      </c>
      <c r="B487" s="24" t="s">
        <v>147</v>
      </c>
      <c r="C487" s="17" t="s">
        <v>132</v>
      </c>
      <c r="D487" s="105">
        <f t="shared" ref="D487:K487" si="115">SUM(D489+D488)</f>
        <v>0</v>
      </c>
      <c r="E487" s="105">
        <f t="shared" si="115"/>
        <v>16757.2</v>
      </c>
      <c r="F487" s="105">
        <f t="shared" si="115"/>
        <v>0</v>
      </c>
      <c r="G487" s="106">
        <f t="shared" si="115"/>
        <v>11955.1</v>
      </c>
      <c r="H487" s="105">
        <f t="shared" si="115"/>
        <v>1198</v>
      </c>
      <c r="I487" s="105">
        <f t="shared" si="115"/>
        <v>10757.1</v>
      </c>
      <c r="J487" s="106">
        <f t="shared" si="115"/>
        <v>156329.4</v>
      </c>
      <c r="K487" s="105">
        <f t="shared" si="115"/>
        <v>7816.4</v>
      </c>
      <c r="L487" s="105"/>
      <c r="M487" s="105"/>
      <c r="N487" s="105"/>
      <c r="O487" s="105"/>
      <c r="P487" s="105"/>
      <c r="Q487" s="105"/>
      <c r="R487" s="105"/>
      <c r="S487" s="105"/>
      <c r="T487" s="105">
        <f>SUM(T489+T488)</f>
        <v>148513</v>
      </c>
      <c r="U487" s="105"/>
      <c r="V487" s="105"/>
      <c r="W487" s="105"/>
      <c r="X487" s="105"/>
      <c r="Y487" s="105"/>
      <c r="Z487" s="75">
        <f t="shared" si="106"/>
        <v>156329.4</v>
      </c>
      <c r="AA487" s="105">
        <f>SUM(AA489+AA488)</f>
        <v>7816.4</v>
      </c>
      <c r="AB487" s="105">
        <f>SUM(AB489+AB488)</f>
        <v>148513</v>
      </c>
    </row>
    <row r="488" spans="1:28" hidden="1" x14ac:dyDescent="0.2">
      <c r="A488" s="30" t="s">
        <v>422</v>
      </c>
      <c r="B488" s="31" t="s">
        <v>147</v>
      </c>
      <c r="C488" s="32" t="s">
        <v>132</v>
      </c>
      <c r="D488" s="108"/>
      <c r="E488" s="121">
        <v>148.4</v>
      </c>
      <c r="F488" s="109"/>
      <c r="G488" s="75">
        <f t="shared" si="111"/>
        <v>0</v>
      </c>
      <c r="H488" s="109"/>
      <c r="I488" s="109"/>
      <c r="J488" s="75">
        <f t="shared" si="112"/>
        <v>0</v>
      </c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5">
        <f t="shared" si="106"/>
        <v>0</v>
      </c>
      <c r="AA488" s="74"/>
      <c r="AB488" s="74"/>
    </row>
    <row r="489" spans="1:28" ht="41.25" hidden="1" customHeight="1" x14ac:dyDescent="0.2">
      <c r="A489" s="40" t="s">
        <v>213</v>
      </c>
      <c r="B489" s="20" t="s">
        <v>147</v>
      </c>
      <c r="C489" s="15" t="s">
        <v>132</v>
      </c>
      <c r="D489" s="72"/>
      <c r="E489" s="72">
        <v>16608.8</v>
      </c>
      <c r="F489" s="74"/>
      <c r="G489" s="75">
        <f t="shared" si="111"/>
        <v>11955.1</v>
      </c>
      <c r="H489" s="74">
        <v>1198</v>
      </c>
      <c r="I489" s="74">
        <v>10757.1</v>
      </c>
      <c r="J489" s="75">
        <f t="shared" si="112"/>
        <v>156329.4</v>
      </c>
      <c r="K489" s="74">
        <v>7816.4</v>
      </c>
      <c r="L489" s="74"/>
      <c r="M489" s="74"/>
      <c r="N489" s="74"/>
      <c r="O489" s="74"/>
      <c r="P489" s="74"/>
      <c r="Q489" s="74"/>
      <c r="R489" s="74"/>
      <c r="S489" s="74"/>
      <c r="T489" s="74">
        <v>148513</v>
      </c>
      <c r="U489" s="74"/>
      <c r="V489" s="74"/>
      <c r="W489" s="74"/>
      <c r="X489" s="74"/>
      <c r="Y489" s="74"/>
      <c r="Z489" s="75">
        <f t="shared" si="106"/>
        <v>156329.4</v>
      </c>
      <c r="AA489" s="74">
        <v>7816.4</v>
      </c>
      <c r="AB489" s="74">
        <v>148513</v>
      </c>
    </row>
    <row r="490" spans="1:28" ht="41.25" hidden="1" customHeight="1" x14ac:dyDescent="0.2">
      <c r="A490" s="40" t="s">
        <v>214</v>
      </c>
      <c r="B490" s="42" t="s">
        <v>147</v>
      </c>
      <c r="C490" s="43" t="s">
        <v>132</v>
      </c>
      <c r="D490" s="72"/>
      <c r="E490" s="72"/>
      <c r="F490" s="74"/>
      <c r="G490" s="75">
        <f t="shared" si="111"/>
        <v>0</v>
      </c>
      <c r="H490" s="74"/>
      <c r="I490" s="74"/>
      <c r="J490" s="75">
        <f t="shared" si="112"/>
        <v>0</v>
      </c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5">
        <f t="shared" si="106"/>
        <v>0</v>
      </c>
      <c r="AA490" s="74"/>
      <c r="AB490" s="74"/>
    </row>
    <row r="491" spans="1:28" s="18" customFormat="1" ht="15.75" hidden="1" customHeight="1" x14ac:dyDescent="0.2">
      <c r="A491" s="16" t="s">
        <v>277</v>
      </c>
      <c r="B491" s="24" t="s">
        <v>147</v>
      </c>
      <c r="C491" s="17" t="s">
        <v>139</v>
      </c>
      <c r="D491" s="91">
        <f>SUM(D493+D492)</f>
        <v>13934.5</v>
      </c>
      <c r="E491" s="91">
        <f>SUM(E493+E492)</f>
        <v>19559.400000000001</v>
      </c>
      <c r="F491" s="91">
        <f t="shared" ref="F491:K491" si="116">SUM(F492:F493)</f>
        <v>0</v>
      </c>
      <c r="G491" s="92">
        <f t="shared" si="116"/>
        <v>19002.599999999999</v>
      </c>
      <c r="H491" s="91">
        <f t="shared" si="116"/>
        <v>19002.599999999999</v>
      </c>
      <c r="I491" s="91">
        <f t="shared" si="116"/>
        <v>0</v>
      </c>
      <c r="J491" s="92">
        <f t="shared" si="116"/>
        <v>17307.400000000001</v>
      </c>
      <c r="K491" s="91">
        <f t="shared" si="116"/>
        <v>17307.400000000001</v>
      </c>
      <c r="L491" s="91"/>
      <c r="M491" s="91"/>
      <c r="N491" s="91"/>
      <c r="O491" s="91"/>
      <c r="P491" s="91"/>
      <c r="Q491" s="91"/>
      <c r="R491" s="91"/>
      <c r="S491" s="91"/>
      <c r="T491" s="91">
        <f>SUM(T492:T493)</f>
        <v>0</v>
      </c>
      <c r="U491" s="91"/>
      <c r="V491" s="91"/>
      <c r="W491" s="91"/>
      <c r="X491" s="91"/>
      <c r="Y491" s="91"/>
      <c r="Z491" s="75">
        <f t="shared" si="106"/>
        <v>17459.900000000001</v>
      </c>
      <c r="AA491" s="91">
        <f>SUM(AA492:AA493)</f>
        <v>17459.900000000001</v>
      </c>
      <c r="AB491" s="91">
        <f>SUM(AB492:AB493)</f>
        <v>0</v>
      </c>
    </row>
    <row r="492" spans="1:28" ht="21" hidden="1" customHeight="1" x14ac:dyDescent="0.2">
      <c r="A492" s="14" t="s">
        <v>423</v>
      </c>
      <c r="B492" s="20" t="s">
        <v>147</v>
      </c>
      <c r="C492" s="15" t="s">
        <v>139</v>
      </c>
      <c r="D492" s="72">
        <v>3569.4</v>
      </c>
      <c r="E492" s="73">
        <v>4269.6000000000004</v>
      </c>
      <c r="F492" s="74"/>
      <c r="G492" s="75">
        <f t="shared" si="111"/>
        <v>3553.1</v>
      </c>
      <c r="H492" s="74">
        <v>3553.1</v>
      </c>
      <c r="I492" s="74"/>
      <c r="J492" s="75">
        <f t="shared" si="112"/>
        <v>5492.7</v>
      </c>
      <c r="K492" s="74">
        <v>5492.7</v>
      </c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5">
        <f t="shared" si="106"/>
        <v>5745.2</v>
      </c>
      <c r="AA492" s="74">
        <v>5745.2</v>
      </c>
      <c r="AB492" s="74"/>
    </row>
    <row r="493" spans="1:28" ht="24" hidden="1" customHeight="1" x14ac:dyDescent="0.2">
      <c r="A493" s="14" t="s">
        <v>424</v>
      </c>
      <c r="B493" s="20" t="s">
        <v>147</v>
      </c>
      <c r="C493" s="15" t="s">
        <v>139</v>
      </c>
      <c r="D493" s="72">
        <v>10365.1</v>
      </c>
      <c r="E493" s="73">
        <v>15289.8</v>
      </c>
      <c r="F493" s="74"/>
      <c r="G493" s="75">
        <f t="shared" si="111"/>
        <v>15449.5</v>
      </c>
      <c r="H493" s="74">
        <v>15449.5</v>
      </c>
      <c r="I493" s="74"/>
      <c r="J493" s="75">
        <f t="shared" si="112"/>
        <v>11814.7</v>
      </c>
      <c r="K493" s="74">
        <v>11814.7</v>
      </c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5">
        <f t="shared" si="106"/>
        <v>11714.7</v>
      </c>
      <c r="AA493" s="74">
        <v>11714.7</v>
      </c>
      <c r="AB493" s="74"/>
    </row>
    <row r="494" spans="1:28" s="135" customFormat="1" ht="18" hidden="1" customHeight="1" x14ac:dyDescent="0.2">
      <c r="A494" s="132" t="s">
        <v>278</v>
      </c>
      <c r="B494" s="141" t="s">
        <v>201</v>
      </c>
      <c r="C494" s="133" t="s">
        <v>131</v>
      </c>
      <c r="D494" s="134">
        <f>SUM(D495)</f>
        <v>6112.5</v>
      </c>
      <c r="E494" s="134">
        <f>SUM(E495)</f>
        <v>8588.6</v>
      </c>
      <c r="F494" s="134">
        <f t="shared" ref="F494:AB495" si="117">SUM(F495)</f>
        <v>0</v>
      </c>
      <c r="G494" s="69">
        <f t="shared" si="117"/>
        <v>5540.7</v>
      </c>
      <c r="H494" s="134">
        <f t="shared" si="117"/>
        <v>5540.7</v>
      </c>
      <c r="I494" s="134">
        <f t="shared" si="117"/>
        <v>0</v>
      </c>
      <c r="J494" s="69">
        <f t="shared" si="117"/>
        <v>6403.5</v>
      </c>
      <c r="K494" s="134">
        <f t="shared" si="117"/>
        <v>6403.5</v>
      </c>
      <c r="L494" s="134">
        <f t="shared" si="117"/>
        <v>320</v>
      </c>
      <c r="M494" s="134">
        <f t="shared" si="117"/>
        <v>0</v>
      </c>
      <c r="N494" s="134">
        <f t="shared" si="117"/>
        <v>0</v>
      </c>
      <c r="O494" s="134">
        <f t="shared" si="117"/>
        <v>0</v>
      </c>
      <c r="P494" s="134">
        <f t="shared" si="117"/>
        <v>0</v>
      </c>
      <c r="Q494" s="134">
        <f t="shared" si="117"/>
        <v>0</v>
      </c>
      <c r="R494" s="134">
        <f t="shared" si="117"/>
        <v>0</v>
      </c>
      <c r="S494" s="134">
        <f t="shared" si="117"/>
        <v>0</v>
      </c>
      <c r="T494" s="134">
        <f t="shared" si="117"/>
        <v>0</v>
      </c>
      <c r="U494" s="134"/>
      <c r="V494" s="134"/>
      <c r="W494" s="134"/>
      <c r="X494" s="134"/>
      <c r="Y494" s="134"/>
      <c r="Z494" s="75">
        <f t="shared" si="106"/>
        <v>6283.5</v>
      </c>
      <c r="AA494" s="134">
        <f t="shared" si="117"/>
        <v>6283.5</v>
      </c>
      <c r="AB494" s="134">
        <f t="shared" si="117"/>
        <v>0</v>
      </c>
    </row>
    <row r="495" spans="1:28" s="18" customFormat="1" ht="18" hidden="1" customHeight="1" x14ac:dyDescent="0.2">
      <c r="A495" s="16" t="s">
        <v>279</v>
      </c>
      <c r="B495" s="24" t="s">
        <v>201</v>
      </c>
      <c r="C495" s="17" t="s">
        <v>132</v>
      </c>
      <c r="D495" s="105">
        <f>SUM(D496)</f>
        <v>6112.5</v>
      </c>
      <c r="E495" s="105">
        <f>SUM(E496)</f>
        <v>8588.6</v>
      </c>
      <c r="F495" s="105">
        <f t="shared" si="117"/>
        <v>0</v>
      </c>
      <c r="G495" s="106">
        <f t="shared" si="117"/>
        <v>5540.7</v>
      </c>
      <c r="H495" s="105">
        <f t="shared" si="117"/>
        <v>5540.7</v>
      </c>
      <c r="I495" s="105">
        <f t="shared" si="117"/>
        <v>0</v>
      </c>
      <c r="J495" s="106">
        <f>SUM(J496+J497)</f>
        <v>6403.5</v>
      </c>
      <c r="K495" s="105">
        <f>SUM(K496+K497)</f>
        <v>6403.5</v>
      </c>
      <c r="L495" s="105">
        <f t="shared" ref="L495:S495" si="118">SUM(L496+L497)</f>
        <v>320</v>
      </c>
      <c r="M495" s="105">
        <f t="shared" si="118"/>
        <v>0</v>
      </c>
      <c r="N495" s="105">
        <f t="shared" si="118"/>
        <v>0</v>
      </c>
      <c r="O495" s="105">
        <f t="shared" si="118"/>
        <v>0</v>
      </c>
      <c r="P495" s="105">
        <f t="shared" si="118"/>
        <v>0</v>
      </c>
      <c r="Q495" s="105">
        <f t="shared" si="118"/>
        <v>0</v>
      </c>
      <c r="R495" s="105">
        <f t="shared" si="118"/>
        <v>0</v>
      </c>
      <c r="S495" s="105">
        <f t="shared" si="118"/>
        <v>0</v>
      </c>
      <c r="T495" s="105">
        <f t="shared" si="117"/>
        <v>0</v>
      </c>
      <c r="U495" s="105"/>
      <c r="V495" s="105"/>
      <c r="W495" s="105"/>
      <c r="X495" s="105"/>
      <c r="Y495" s="105"/>
      <c r="Z495" s="75">
        <f t="shared" si="106"/>
        <v>6283.5</v>
      </c>
      <c r="AA495" s="105">
        <f>SUM(AA496+AA497)</f>
        <v>6283.5</v>
      </c>
      <c r="AB495" s="105">
        <f t="shared" si="117"/>
        <v>0</v>
      </c>
    </row>
    <row r="496" spans="1:28" ht="25.5" hidden="1" customHeight="1" x14ac:dyDescent="0.2">
      <c r="A496" s="14" t="s">
        <v>426</v>
      </c>
      <c r="B496" s="20" t="s">
        <v>201</v>
      </c>
      <c r="C496" s="15" t="s">
        <v>132</v>
      </c>
      <c r="D496" s="72">
        <v>6112.5</v>
      </c>
      <c r="E496" s="73">
        <v>8588.6</v>
      </c>
      <c r="F496" s="74"/>
      <c r="G496" s="75">
        <f>SUM(I496+H496)</f>
        <v>5540.7</v>
      </c>
      <c r="H496" s="74">
        <v>5540.7</v>
      </c>
      <c r="I496" s="74"/>
      <c r="J496" s="75">
        <f>SUM(K496+T496)</f>
        <v>6083.5</v>
      </c>
      <c r="K496" s="74">
        <v>6083.5</v>
      </c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5">
        <f t="shared" si="106"/>
        <v>6083.5</v>
      </c>
      <c r="AA496" s="74">
        <v>6083.5</v>
      </c>
      <c r="AB496" s="74"/>
    </row>
    <row r="497" spans="1:28" ht="15.75" hidden="1" customHeight="1" x14ac:dyDescent="0.2">
      <c r="A497" s="40" t="s">
        <v>40</v>
      </c>
      <c r="B497" s="42" t="s">
        <v>201</v>
      </c>
      <c r="C497" s="43" t="s">
        <v>132</v>
      </c>
      <c r="D497" s="72"/>
      <c r="E497" s="73"/>
      <c r="F497" s="74"/>
      <c r="G497" s="75"/>
      <c r="H497" s="74"/>
      <c r="I497" s="74"/>
      <c r="J497" s="75">
        <f>SUM(K497+T497)</f>
        <v>320</v>
      </c>
      <c r="K497" s="74">
        <f>L497+M497+N497+O497+Q497+R497+S497</f>
        <v>320</v>
      </c>
      <c r="L497" s="74">
        <v>320</v>
      </c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5">
        <f t="shared" si="106"/>
        <v>200</v>
      </c>
      <c r="AA497" s="74">
        <v>200</v>
      </c>
      <c r="AB497" s="74"/>
    </row>
    <row r="498" spans="1:28" s="135" customFormat="1" ht="18" hidden="1" customHeight="1" x14ac:dyDescent="0.2">
      <c r="A498" s="132" t="s">
        <v>280</v>
      </c>
      <c r="B498" s="133" t="s">
        <v>151</v>
      </c>
      <c r="C498" s="133" t="s">
        <v>131</v>
      </c>
      <c r="D498" s="134">
        <f t="shared" ref="D498:K498" si="119">SUM(D499)</f>
        <v>473.9</v>
      </c>
      <c r="E498" s="134">
        <f t="shared" si="119"/>
        <v>893</v>
      </c>
      <c r="F498" s="134">
        <f t="shared" si="119"/>
        <v>0</v>
      </c>
      <c r="G498" s="69">
        <f t="shared" si="119"/>
        <v>300</v>
      </c>
      <c r="H498" s="134">
        <f t="shared" si="119"/>
        <v>300</v>
      </c>
      <c r="I498" s="134">
        <f t="shared" si="119"/>
        <v>0</v>
      </c>
      <c r="J498" s="69">
        <f t="shared" si="119"/>
        <v>3793.7</v>
      </c>
      <c r="K498" s="134">
        <f t="shared" si="119"/>
        <v>3793.7</v>
      </c>
      <c r="L498" s="134"/>
      <c r="M498" s="134"/>
      <c r="N498" s="134"/>
      <c r="O498" s="134"/>
      <c r="P498" s="134"/>
      <c r="Q498" s="134"/>
      <c r="R498" s="134"/>
      <c r="S498" s="134"/>
      <c r="T498" s="134">
        <f>SUM(T499)</f>
        <v>0</v>
      </c>
      <c r="U498" s="134"/>
      <c r="V498" s="134"/>
      <c r="W498" s="134"/>
      <c r="X498" s="134"/>
      <c r="Y498" s="134"/>
      <c r="Z498" s="75">
        <f t="shared" si="106"/>
        <v>1000</v>
      </c>
      <c r="AA498" s="134">
        <f>SUM(AA499)</f>
        <v>1000</v>
      </c>
      <c r="AB498" s="134">
        <f>SUM(AB499)</f>
        <v>0</v>
      </c>
    </row>
    <row r="499" spans="1:28" ht="17.25" hidden="1" customHeight="1" x14ac:dyDescent="0.2">
      <c r="A499" s="14" t="s">
        <v>281</v>
      </c>
      <c r="B499" s="15" t="s">
        <v>151</v>
      </c>
      <c r="C499" s="15" t="s">
        <v>130</v>
      </c>
      <c r="D499" s="72">
        <v>473.9</v>
      </c>
      <c r="E499" s="76">
        <v>893</v>
      </c>
      <c r="F499" s="74"/>
      <c r="G499" s="75">
        <f>SUM(I499+H499)</f>
        <v>300</v>
      </c>
      <c r="H499" s="74">
        <v>300</v>
      </c>
      <c r="I499" s="74"/>
      <c r="J499" s="75">
        <f>SUM(K499+T499)</f>
        <v>3793.7</v>
      </c>
      <c r="K499" s="74">
        <v>3793.7</v>
      </c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5">
        <f>SUM(AA499:AB499)</f>
        <v>1000</v>
      </c>
      <c r="AA499" s="74">
        <v>1000</v>
      </c>
      <c r="AB499" s="74"/>
    </row>
    <row r="500" spans="1:28" s="39" customFormat="1" ht="24.75" hidden="1" customHeight="1" x14ac:dyDescent="0.25">
      <c r="A500" s="37" t="s">
        <v>282</v>
      </c>
      <c r="B500" s="38"/>
      <c r="C500" s="38"/>
      <c r="D500" s="110">
        <f t="shared" ref="D500:AB500" si="120">SUM(D7+D39+D61+D126+D168+D171+D360+D407+D442+D476+D494+D498)</f>
        <v>3138973.1999999997</v>
      </c>
      <c r="E500" s="110">
        <f t="shared" si="120"/>
        <v>3518082.4000000004</v>
      </c>
      <c r="F500" s="110">
        <f t="shared" si="120"/>
        <v>0</v>
      </c>
      <c r="G500" s="158">
        <f t="shared" si="120"/>
        <v>2914215.4999999995</v>
      </c>
      <c r="H500" s="110">
        <f t="shared" si="120"/>
        <v>1851829.0999999996</v>
      </c>
      <c r="I500" s="110">
        <f t="shared" si="120"/>
        <v>1062386.4000000004</v>
      </c>
      <c r="J500" s="158">
        <f t="shared" si="120"/>
        <v>3256782.4</v>
      </c>
      <c r="K500" s="110">
        <f t="shared" si="120"/>
        <v>1957080.4999999995</v>
      </c>
      <c r="L500" s="110" t="e">
        <f t="shared" si="120"/>
        <v>#REF!</v>
      </c>
      <c r="M500" s="110" t="e">
        <f t="shared" si="120"/>
        <v>#REF!</v>
      </c>
      <c r="N500" s="110" t="e">
        <f t="shared" si="120"/>
        <v>#REF!</v>
      </c>
      <c r="O500" s="110" t="e">
        <f t="shared" si="120"/>
        <v>#REF!</v>
      </c>
      <c r="P500" s="110" t="e">
        <f t="shared" si="120"/>
        <v>#REF!</v>
      </c>
      <c r="Q500" s="110" t="e">
        <f t="shared" si="120"/>
        <v>#REF!</v>
      </c>
      <c r="R500" s="110" t="e">
        <f t="shared" si="120"/>
        <v>#REF!</v>
      </c>
      <c r="S500" s="110" t="e">
        <f t="shared" si="120"/>
        <v>#REF!</v>
      </c>
      <c r="T500" s="110">
        <f t="shared" si="120"/>
        <v>1320800.8999999999</v>
      </c>
      <c r="U500" s="110">
        <f t="shared" si="120"/>
        <v>617231.89999999991</v>
      </c>
      <c r="V500" s="110">
        <f t="shared" si="120"/>
        <v>2529.0000000000005</v>
      </c>
      <c r="W500" s="110">
        <f t="shared" si="120"/>
        <v>1406.0000000000002</v>
      </c>
      <c r="X500" s="110">
        <f t="shared" si="120"/>
        <v>1066</v>
      </c>
      <c r="Y500" s="110">
        <f t="shared" si="120"/>
        <v>11354</v>
      </c>
      <c r="Z500" s="158">
        <f t="shared" si="120"/>
        <v>2788582</v>
      </c>
      <c r="AA500" s="110">
        <f t="shared" si="120"/>
        <v>1467781.1000000003</v>
      </c>
      <c r="AB500" s="110">
        <f t="shared" si="120"/>
        <v>1320800.8999999999</v>
      </c>
    </row>
    <row r="501" spans="1:28" hidden="1" x14ac:dyDescent="0.2"/>
    <row r="502" spans="1:28" hidden="1" x14ac:dyDescent="0.2">
      <c r="A502" s="7" t="s">
        <v>283</v>
      </c>
      <c r="D502" s="51">
        <v>3138973.2</v>
      </c>
      <c r="E502" s="51"/>
      <c r="F502" s="52"/>
      <c r="G502" s="64">
        <v>2914215.5</v>
      </c>
      <c r="H502" s="52">
        <v>1851829.1</v>
      </c>
      <c r="I502" s="52">
        <v>1062386.3999999999</v>
      </c>
      <c r="J502" s="64"/>
      <c r="K502" s="52">
        <v>1395715.7</v>
      </c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64"/>
      <c r="AA502" s="52">
        <v>1395715.7</v>
      </c>
      <c r="AB502" s="52"/>
    </row>
    <row r="503" spans="1:28" hidden="1" x14ac:dyDescent="0.2">
      <c r="A503" s="7" t="s">
        <v>215</v>
      </c>
      <c r="D503" s="53">
        <f>D500-D502</f>
        <v>0</v>
      </c>
      <c r="E503" s="54"/>
      <c r="F503" s="55"/>
      <c r="G503" s="65">
        <f>G500-G502</f>
        <v>0</v>
      </c>
      <c r="H503" s="65">
        <f>H500-H502</f>
        <v>0</v>
      </c>
      <c r="I503" s="65">
        <f>I500-I502</f>
        <v>0</v>
      </c>
      <c r="J503" s="68"/>
      <c r="K503" s="126">
        <v>51205.599999999999</v>
      </c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68"/>
      <c r="AA503" s="126">
        <v>51205.599999999999</v>
      </c>
      <c r="AB503" s="55"/>
    </row>
    <row r="504" spans="1:28" hidden="1" x14ac:dyDescent="0.2">
      <c r="A504" s="7" t="s">
        <v>87</v>
      </c>
      <c r="T504" s="52">
        <v>1320800.8999999999</v>
      </c>
      <c r="AB504" s="52">
        <v>1320800.8999999999</v>
      </c>
    </row>
    <row r="505" spans="1:28" hidden="1" x14ac:dyDescent="0.2">
      <c r="A505" s="8" t="s">
        <v>88</v>
      </c>
    </row>
    <row r="506" spans="1:28" hidden="1" x14ac:dyDescent="0.2">
      <c r="A506" s="7" t="s">
        <v>89</v>
      </c>
    </row>
    <row r="507" spans="1:28" hidden="1" x14ac:dyDescent="0.2">
      <c r="K507" s="52">
        <f>SUM(K503+K502-K500)</f>
        <v>-510159.19999999949</v>
      </c>
      <c r="L507" s="52" t="e">
        <f>SUM(L502-L500)</f>
        <v>#REF!</v>
      </c>
      <c r="M507" s="52" t="e">
        <f t="shared" ref="M507:S507" si="121">SUM(M502-M500)</f>
        <v>#REF!</v>
      </c>
      <c r="N507" s="52" t="e">
        <f t="shared" si="121"/>
        <v>#REF!</v>
      </c>
      <c r="O507" s="52" t="e">
        <f t="shared" si="121"/>
        <v>#REF!</v>
      </c>
      <c r="P507" s="52" t="e">
        <f t="shared" si="121"/>
        <v>#REF!</v>
      </c>
      <c r="Q507" s="52" t="e">
        <f t="shared" si="121"/>
        <v>#REF!</v>
      </c>
      <c r="R507" s="52" t="e">
        <f t="shared" si="121"/>
        <v>#REF!</v>
      </c>
      <c r="S507" s="52" t="e">
        <f t="shared" si="121"/>
        <v>#REF!</v>
      </c>
      <c r="T507" s="52">
        <f>SUM(T504-T500)</f>
        <v>0</v>
      </c>
      <c r="AA507" s="52">
        <f>SUM(AA503+AA502-AA500)</f>
        <v>-20859.800000000279</v>
      </c>
      <c r="AB507" s="52">
        <f>SUM(AB504-AB500)</f>
        <v>0</v>
      </c>
    </row>
    <row r="508" spans="1:28" hidden="1" x14ac:dyDescent="0.2"/>
    <row r="509" spans="1:28" hidden="1" x14ac:dyDescent="0.2"/>
    <row r="510" spans="1:28" hidden="1" x14ac:dyDescent="0.2"/>
    <row r="511" spans="1:28" hidden="1" x14ac:dyDescent="0.2"/>
    <row r="512" spans="1:28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</sheetData>
  <mergeCells count="16">
    <mergeCell ref="B1:Z1"/>
    <mergeCell ref="G3:G5"/>
    <mergeCell ref="H3:I3"/>
    <mergeCell ref="J3:J5"/>
    <mergeCell ref="K3:T3"/>
    <mergeCell ref="Z3:Z5"/>
    <mergeCell ref="E3:E5"/>
    <mergeCell ref="F3:F5"/>
    <mergeCell ref="A3:A5"/>
    <mergeCell ref="B3:B5"/>
    <mergeCell ref="C3:C5"/>
    <mergeCell ref="D3:D5"/>
    <mergeCell ref="AA3:AB3"/>
    <mergeCell ref="K4:K5"/>
    <mergeCell ref="L4:S4"/>
    <mergeCell ref="T4:T5"/>
  </mergeCells>
  <phoneticPr fontId="21" type="noConversion"/>
  <pageMargins left="0.39370078740157483" right="0.15748031496062992" top="0.35433070866141736" bottom="0.23622047244094491" header="0.31496062992125984" footer="0.19685039370078741"/>
  <pageSetup paperSize="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12"/>
  <sheetViews>
    <sheetView topLeftCell="A125" workbookViewId="0">
      <selection activeCell="AA147" sqref="AA147"/>
    </sheetView>
  </sheetViews>
  <sheetFormatPr defaultRowHeight="12.75" outlineLevelRow="1" outlineLevelCol="1" x14ac:dyDescent="0.2"/>
  <cols>
    <col min="1" max="1" width="64.85546875" style="7" customWidth="1"/>
    <col min="2" max="2" width="4.5703125" style="9" customWidth="1"/>
    <col min="3" max="3" width="4.140625" style="9" customWidth="1"/>
    <col min="4" max="4" width="12.140625" style="9" hidden="1" customWidth="1"/>
    <col min="5" max="5" width="12.7109375" style="8" hidden="1" customWidth="1"/>
    <col min="6" max="6" width="11.7109375" style="1" hidden="1" customWidth="1"/>
    <col min="7" max="7" width="15.5703125" style="62" customWidth="1"/>
    <col min="8" max="8" width="12.42578125" style="1" customWidth="1"/>
    <col min="9" max="9" width="12.7109375" style="1" customWidth="1"/>
    <col min="10" max="10" width="13.28515625" style="62" customWidth="1"/>
    <col min="11" max="11" width="12.42578125" style="1" customWidth="1"/>
    <col min="12" max="12" width="12.42578125" style="1" hidden="1" customWidth="1" outlineLevel="1"/>
    <col min="13" max="13" width="0" style="1" hidden="1" customWidth="1" outlineLevel="1"/>
    <col min="14" max="14" width="9.5703125" style="1" hidden="1" customWidth="1" outlineLevel="1"/>
    <col min="15" max="17" width="8.85546875" style="1" hidden="1" customWidth="1" outlineLevel="1"/>
    <col min="18" max="19" width="8.7109375" style="1" hidden="1" customWidth="1" outlineLevel="1"/>
    <col min="20" max="20" width="12.28515625" style="1" customWidth="1" collapsed="1"/>
    <col min="21" max="25" width="10.5703125" style="1" hidden="1" customWidth="1" outlineLevel="1"/>
    <col min="26" max="26" width="12.28515625" style="62" customWidth="1" collapsed="1"/>
    <col min="27" max="27" width="12.7109375" style="1" customWidth="1"/>
    <col min="28" max="28" width="11.85546875" style="1" customWidth="1"/>
    <col min="29" max="16384" width="9.140625" style="1"/>
  </cols>
  <sheetData>
    <row r="1" spans="1:28" ht="15.75" customHeight="1" x14ac:dyDescent="0.3">
      <c r="B1" s="702" t="s">
        <v>460</v>
      </c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</row>
    <row r="2" spans="1:28" ht="15.75" customHeight="1" x14ac:dyDescent="0.2">
      <c r="A2" s="159" t="s">
        <v>463</v>
      </c>
      <c r="AB2" s="157" t="s">
        <v>461</v>
      </c>
    </row>
    <row r="3" spans="1:28" s="4" customFormat="1" ht="19.5" customHeight="1" x14ac:dyDescent="0.25">
      <c r="A3" s="698" t="s">
        <v>122</v>
      </c>
      <c r="B3" s="699" t="s">
        <v>123</v>
      </c>
      <c r="C3" s="699" t="s">
        <v>124</v>
      </c>
      <c r="D3" s="698" t="s">
        <v>13</v>
      </c>
      <c r="E3" s="698" t="s">
        <v>101</v>
      </c>
      <c r="F3" s="698" t="s">
        <v>125</v>
      </c>
      <c r="G3" s="703" t="s">
        <v>135</v>
      </c>
      <c r="H3" s="700" t="s">
        <v>126</v>
      </c>
      <c r="I3" s="700"/>
      <c r="J3" s="703" t="s">
        <v>128</v>
      </c>
      <c r="K3" s="700" t="s">
        <v>126</v>
      </c>
      <c r="L3" s="700"/>
      <c r="M3" s="700"/>
      <c r="N3" s="700"/>
      <c r="O3" s="700"/>
      <c r="P3" s="700"/>
      <c r="Q3" s="700"/>
      <c r="R3" s="700"/>
      <c r="S3" s="700"/>
      <c r="T3" s="700"/>
      <c r="U3" s="44"/>
      <c r="V3" s="44"/>
      <c r="W3" s="44"/>
      <c r="X3" s="44"/>
      <c r="Y3" s="44"/>
      <c r="Z3" s="703" t="s">
        <v>22</v>
      </c>
      <c r="AA3" s="700" t="s">
        <v>126</v>
      </c>
      <c r="AB3" s="700"/>
    </row>
    <row r="4" spans="1:28" s="4" customFormat="1" ht="18.75" customHeight="1" x14ac:dyDescent="0.25">
      <c r="A4" s="698"/>
      <c r="B4" s="699"/>
      <c r="C4" s="699"/>
      <c r="D4" s="698"/>
      <c r="E4" s="698"/>
      <c r="F4" s="698"/>
      <c r="G4" s="703"/>
      <c r="H4" s="44"/>
      <c r="I4" s="44"/>
      <c r="J4" s="703"/>
      <c r="K4" s="701" t="s">
        <v>127</v>
      </c>
      <c r="L4" s="698" t="s">
        <v>126</v>
      </c>
      <c r="M4" s="698"/>
      <c r="N4" s="698"/>
      <c r="O4" s="698"/>
      <c r="P4" s="698"/>
      <c r="Q4" s="698"/>
      <c r="R4" s="698"/>
      <c r="S4" s="698"/>
      <c r="T4" s="701" t="s">
        <v>91</v>
      </c>
      <c r="U4" s="5"/>
      <c r="V4" s="5"/>
      <c r="W4" s="5"/>
      <c r="X4" s="5"/>
      <c r="Y4" s="5"/>
      <c r="Z4" s="703"/>
      <c r="AA4" s="44"/>
      <c r="AB4" s="44"/>
    </row>
    <row r="5" spans="1:28" s="6" customFormat="1" ht="100.5" customHeight="1" x14ac:dyDescent="0.25">
      <c r="A5" s="698"/>
      <c r="B5" s="699"/>
      <c r="C5" s="699"/>
      <c r="D5" s="698"/>
      <c r="E5" s="698"/>
      <c r="F5" s="698"/>
      <c r="G5" s="703"/>
      <c r="H5" s="5" t="s">
        <v>127</v>
      </c>
      <c r="I5" s="5" t="s">
        <v>91</v>
      </c>
      <c r="J5" s="703"/>
      <c r="K5" s="701"/>
      <c r="L5" s="5" t="s">
        <v>24</v>
      </c>
      <c r="M5" s="5" t="s">
        <v>25</v>
      </c>
      <c r="N5" s="5" t="s">
        <v>27</v>
      </c>
      <c r="O5" s="5" t="s">
        <v>26</v>
      </c>
      <c r="P5" s="5" t="s">
        <v>36</v>
      </c>
      <c r="Q5" s="5" t="s">
        <v>37</v>
      </c>
      <c r="R5" s="5" t="s">
        <v>28</v>
      </c>
      <c r="S5" s="5" t="s">
        <v>34</v>
      </c>
      <c r="T5" s="701"/>
      <c r="U5" s="5" t="s">
        <v>95</v>
      </c>
      <c r="V5" s="5" t="s">
        <v>93</v>
      </c>
      <c r="W5" s="5" t="s">
        <v>94</v>
      </c>
      <c r="X5" s="5" t="s">
        <v>96</v>
      </c>
      <c r="Y5" s="5" t="s">
        <v>391</v>
      </c>
      <c r="Z5" s="703"/>
      <c r="AA5" s="5" t="s">
        <v>127</v>
      </c>
      <c r="AB5" s="5" t="s">
        <v>91</v>
      </c>
    </row>
    <row r="6" spans="1:28" s="2" customFormat="1" ht="11.25" x14ac:dyDescent="0.2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63">
        <v>7</v>
      </c>
      <c r="H6" s="11">
        <v>8</v>
      </c>
      <c r="I6" s="11">
        <v>9</v>
      </c>
      <c r="J6" s="67">
        <v>10</v>
      </c>
      <c r="K6" s="3">
        <v>11</v>
      </c>
      <c r="L6" s="3"/>
      <c r="M6" s="3"/>
      <c r="N6" s="3"/>
      <c r="O6" s="3"/>
      <c r="P6" s="3"/>
      <c r="Q6" s="3"/>
      <c r="R6" s="3"/>
      <c r="S6" s="3"/>
      <c r="T6" s="3">
        <v>12</v>
      </c>
      <c r="U6" s="3"/>
      <c r="V6" s="3"/>
      <c r="W6" s="3"/>
      <c r="X6" s="3"/>
      <c r="Y6" s="3"/>
      <c r="Z6" s="67">
        <v>13</v>
      </c>
      <c r="AA6" s="3">
        <v>14</v>
      </c>
      <c r="AB6" s="3">
        <v>15</v>
      </c>
    </row>
    <row r="7" spans="1:28" s="130" customFormat="1" ht="17.25" hidden="1" customHeight="1" x14ac:dyDescent="0.2">
      <c r="A7" s="127" t="s">
        <v>129</v>
      </c>
      <c r="B7" s="128" t="s">
        <v>130</v>
      </c>
      <c r="C7" s="128" t="s">
        <v>131</v>
      </c>
      <c r="D7" s="129">
        <f>SUM(D8+D10+D14+D16+D18+D22+D24+D26)</f>
        <v>257661.1</v>
      </c>
      <c r="E7" s="129">
        <f t="shared" ref="E7:AB7" si="0">SUM(E8+E10+E14+E16+E18+E22+E24+E26)</f>
        <v>282477</v>
      </c>
      <c r="F7" s="129">
        <f t="shared" si="0"/>
        <v>0</v>
      </c>
      <c r="G7" s="69">
        <f t="shared" si="0"/>
        <v>439588.30000000005</v>
      </c>
      <c r="H7" s="129">
        <f t="shared" si="0"/>
        <v>425148.10000000003</v>
      </c>
      <c r="I7" s="129">
        <f>SUM(I8+I10+I14+I16+I18+I22+I24+I26)</f>
        <v>14440.199999999999</v>
      </c>
      <c r="J7" s="69">
        <f t="shared" si="0"/>
        <v>347402.4</v>
      </c>
      <c r="K7" s="129">
        <f t="shared" si="0"/>
        <v>328125.10000000003</v>
      </c>
      <c r="L7" s="129">
        <f t="shared" si="0"/>
        <v>0</v>
      </c>
      <c r="M7" s="129">
        <f t="shared" si="0"/>
        <v>0</v>
      </c>
      <c r="N7" s="129">
        <f t="shared" si="0"/>
        <v>0</v>
      </c>
      <c r="O7" s="129">
        <f t="shared" si="0"/>
        <v>0</v>
      </c>
      <c r="P7" s="129">
        <f t="shared" si="0"/>
        <v>0</v>
      </c>
      <c r="Q7" s="129">
        <f t="shared" si="0"/>
        <v>0</v>
      </c>
      <c r="R7" s="129">
        <f t="shared" si="0"/>
        <v>0</v>
      </c>
      <c r="S7" s="129">
        <f t="shared" si="0"/>
        <v>0</v>
      </c>
      <c r="T7" s="129">
        <f t="shared" si="0"/>
        <v>19277.3</v>
      </c>
      <c r="U7" s="129"/>
      <c r="V7" s="129"/>
      <c r="W7" s="129"/>
      <c r="X7" s="129"/>
      <c r="Y7" s="129"/>
      <c r="Z7" s="75">
        <f t="shared" ref="Z7:Z70" si="1">SUM(AA7:AB7)</f>
        <v>318042.40000000002</v>
      </c>
      <c r="AA7" s="129">
        <f t="shared" si="0"/>
        <v>298765.10000000003</v>
      </c>
      <c r="AB7" s="129">
        <f t="shared" si="0"/>
        <v>19277.3</v>
      </c>
    </row>
    <row r="8" spans="1:28" s="18" customFormat="1" ht="25.5" hidden="1" x14ac:dyDescent="0.2">
      <c r="A8" s="16" t="s">
        <v>148</v>
      </c>
      <c r="B8" s="17" t="s">
        <v>130</v>
      </c>
      <c r="C8" s="17" t="s">
        <v>132</v>
      </c>
      <c r="D8" s="70">
        <f t="shared" ref="D8:K8" si="2">SUM(D9)</f>
        <v>3050.1</v>
      </c>
      <c r="E8" s="70">
        <f t="shared" si="2"/>
        <v>3833.8</v>
      </c>
      <c r="F8" s="70">
        <f t="shared" si="2"/>
        <v>0</v>
      </c>
      <c r="G8" s="71">
        <f t="shared" si="2"/>
        <v>3129.4</v>
      </c>
      <c r="H8" s="70">
        <f t="shared" si="2"/>
        <v>3129.4</v>
      </c>
      <c r="I8" s="70">
        <f t="shared" si="2"/>
        <v>0</v>
      </c>
      <c r="J8" s="71">
        <f t="shared" si="2"/>
        <v>4145.6000000000004</v>
      </c>
      <c r="K8" s="70">
        <f t="shared" si="2"/>
        <v>4145.6000000000004</v>
      </c>
      <c r="L8" s="70"/>
      <c r="M8" s="70"/>
      <c r="N8" s="70"/>
      <c r="O8" s="70"/>
      <c r="P8" s="70"/>
      <c r="Q8" s="70"/>
      <c r="R8" s="70"/>
      <c r="S8" s="70"/>
      <c r="T8" s="70">
        <f>SUM(T9)</f>
        <v>0</v>
      </c>
      <c r="U8" s="70"/>
      <c r="V8" s="70"/>
      <c r="W8" s="70"/>
      <c r="X8" s="70"/>
      <c r="Y8" s="70"/>
      <c r="Z8" s="75">
        <f t="shared" si="1"/>
        <v>4145.6000000000004</v>
      </c>
      <c r="AA8" s="70">
        <f>SUM(AA9)</f>
        <v>4145.6000000000004</v>
      </c>
      <c r="AB8" s="70">
        <f>SUM(AB9)</f>
        <v>0</v>
      </c>
    </row>
    <row r="9" spans="1:28" ht="18.75" hidden="1" customHeight="1" x14ac:dyDescent="0.2">
      <c r="A9" s="14" t="s">
        <v>284</v>
      </c>
      <c r="B9" s="15" t="s">
        <v>130</v>
      </c>
      <c r="C9" s="15" t="s">
        <v>132</v>
      </c>
      <c r="D9" s="72">
        <v>3050.1</v>
      </c>
      <c r="E9" s="73">
        <v>3833.8</v>
      </c>
      <c r="F9" s="74"/>
      <c r="G9" s="75">
        <f>SUM(I9+H9)</f>
        <v>3129.4</v>
      </c>
      <c r="H9" s="74">
        <v>3129.4</v>
      </c>
      <c r="I9" s="74"/>
      <c r="J9" s="75">
        <f>SUM(K9+T9)</f>
        <v>4145.6000000000004</v>
      </c>
      <c r="K9" s="74">
        <v>4145.6000000000004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5">
        <f t="shared" si="1"/>
        <v>4145.6000000000004</v>
      </c>
      <c r="AA9" s="74">
        <v>4145.6000000000004</v>
      </c>
      <c r="AB9" s="74"/>
    </row>
    <row r="10" spans="1:28" s="18" customFormat="1" ht="25.5" hidden="1" x14ac:dyDescent="0.2">
      <c r="A10" s="16" t="s">
        <v>133</v>
      </c>
      <c r="B10" s="17" t="s">
        <v>130</v>
      </c>
      <c r="C10" s="17" t="s">
        <v>134</v>
      </c>
      <c r="D10" s="70">
        <f t="shared" ref="D10:K10" si="3">SUM(D11+D12+D13)</f>
        <v>14287.300000000001</v>
      </c>
      <c r="E10" s="70">
        <f t="shared" si="3"/>
        <v>16874.900000000001</v>
      </c>
      <c r="F10" s="70">
        <f t="shared" si="3"/>
        <v>0</v>
      </c>
      <c r="G10" s="71">
        <f t="shared" si="3"/>
        <v>15659.699999999999</v>
      </c>
      <c r="H10" s="70">
        <f t="shared" si="3"/>
        <v>15659.699999999999</v>
      </c>
      <c r="I10" s="70">
        <f t="shared" si="3"/>
        <v>0</v>
      </c>
      <c r="J10" s="71">
        <f t="shared" si="3"/>
        <v>19155.099999999999</v>
      </c>
      <c r="K10" s="70">
        <f t="shared" si="3"/>
        <v>19155.099999999999</v>
      </c>
      <c r="L10" s="70"/>
      <c r="M10" s="70"/>
      <c r="N10" s="70"/>
      <c r="O10" s="70"/>
      <c r="P10" s="70"/>
      <c r="Q10" s="70"/>
      <c r="R10" s="70"/>
      <c r="S10" s="70"/>
      <c r="T10" s="70">
        <f>SUM(T11+T12+T13)</f>
        <v>0</v>
      </c>
      <c r="U10" s="70"/>
      <c r="V10" s="70"/>
      <c r="W10" s="70"/>
      <c r="X10" s="70"/>
      <c r="Y10" s="70"/>
      <c r="Z10" s="75">
        <f t="shared" si="1"/>
        <v>18855.099999999999</v>
      </c>
      <c r="AA10" s="70">
        <f>SUM(AA11+AA12+AA13)</f>
        <v>18855.099999999999</v>
      </c>
      <c r="AB10" s="70">
        <f>SUM(AB11+AB12+AB13)</f>
        <v>0</v>
      </c>
    </row>
    <row r="11" spans="1:28" hidden="1" x14ac:dyDescent="0.2">
      <c r="A11" s="14" t="s">
        <v>285</v>
      </c>
      <c r="B11" s="15" t="s">
        <v>130</v>
      </c>
      <c r="C11" s="15" t="s">
        <v>134</v>
      </c>
      <c r="D11" s="72">
        <v>3266.9</v>
      </c>
      <c r="E11" s="76">
        <v>3567.1</v>
      </c>
      <c r="F11" s="74"/>
      <c r="G11" s="75">
        <f>SUM(I11+H11)</f>
        <v>2913.2</v>
      </c>
      <c r="H11" s="74">
        <v>2913.2</v>
      </c>
      <c r="I11" s="74"/>
      <c r="J11" s="75">
        <f>SUM(K11+T11)</f>
        <v>3852.3</v>
      </c>
      <c r="K11" s="74">
        <v>3852.3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5">
        <f t="shared" si="1"/>
        <v>3852.3</v>
      </c>
      <c r="AA11" s="74">
        <v>3852.3</v>
      </c>
      <c r="AB11" s="74"/>
    </row>
    <row r="12" spans="1:28" ht="25.5" hidden="1" x14ac:dyDescent="0.2">
      <c r="A12" s="14" t="s">
        <v>286</v>
      </c>
      <c r="B12" s="15" t="s">
        <v>130</v>
      </c>
      <c r="C12" s="15" t="s">
        <v>134</v>
      </c>
      <c r="D12" s="72">
        <v>1432.2</v>
      </c>
      <c r="E12" s="76">
        <v>1654.3</v>
      </c>
      <c r="F12" s="74"/>
      <c r="G12" s="75">
        <f t="shared" ref="G12:G38" si="4">SUM(I12+H12)</f>
        <v>1527.2</v>
      </c>
      <c r="H12" s="74">
        <v>1527.2</v>
      </c>
      <c r="I12" s="74"/>
      <c r="J12" s="75">
        <f t="shared" ref="J12:J59" si="5">SUM(K12+T12)</f>
        <v>1977.3</v>
      </c>
      <c r="K12" s="74">
        <v>1977.3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>
        <f t="shared" si="1"/>
        <v>1977.3</v>
      </c>
      <c r="AA12" s="74">
        <v>1977.3</v>
      </c>
      <c r="AB12" s="74"/>
    </row>
    <row r="13" spans="1:28" ht="17.25" hidden="1" customHeight="1" x14ac:dyDescent="0.2">
      <c r="A13" s="14" t="s">
        <v>287</v>
      </c>
      <c r="B13" s="15" t="s">
        <v>130</v>
      </c>
      <c r="C13" s="15" t="s">
        <v>134</v>
      </c>
      <c r="D13" s="72">
        <v>9588.2000000000007</v>
      </c>
      <c r="E13" s="76">
        <v>11653.5</v>
      </c>
      <c r="F13" s="74"/>
      <c r="G13" s="75">
        <f t="shared" si="4"/>
        <v>11219.3</v>
      </c>
      <c r="H13" s="74">
        <v>11219.3</v>
      </c>
      <c r="I13" s="74"/>
      <c r="J13" s="75">
        <f t="shared" si="5"/>
        <v>13325.5</v>
      </c>
      <c r="K13" s="74">
        <v>13325.5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5">
        <f t="shared" si="1"/>
        <v>13025.5</v>
      </c>
      <c r="AA13" s="74">
        <v>13025.5</v>
      </c>
      <c r="AB13" s="74"/>
    </row>
    <row r="14" spans="1:28" s="18" customFormat="1" ht="17.25" hidden="1" customHeight="1" x14ac:dyDescent="0.2">
      <c r="A14" s="16" t="s">
        <v>136</v>
      </c>
      <c r="B14" s="17" t="s">
        <v>130</v>
      </c>
      <c r="C14" s="17" t="s">
        <v>137</v>
      </c>
      <c r="D14" s="70">
        <f t="shared" ref="D14:K14" si="6">SUM(D15)</f>
        <v>156624.9</v>
      </c>
      <c r="E14" s="70">
        <f t="shared" si="6"/>
        <v>171282.1</v>
      </c>
      <c r="F14" s="70">
        <f t="shared" si="6"/>
        <v>0</v>
      </c>
      <c r="G14" s="71">
        <f t="shared" si="6"/>
        <v>165844.70000000001</v>
      </c>
      <c r="H14" s="70">
        <f t="shared" si="6"/>
        <v>165844.70000000001</v>
      </c>
      <c r="I14" s="70">
        <f t="shared" si="6"/>
        <v>0</v>
      </c>
      <c r="J14" s="71">
        <f t="shared" si="6"/>
        <v>206999.2</v>
      </c>
      <c r="K14" s="70">
        <f t="shared" si="6"/>
        <v>206999.2</v>
      </c>
      <c r="L14" s="70"/>
      <c r="M14" s="70"/>
      <c r="N14" s="70"/>
      <c r="O14" s="70"/>
      <c r="P14" s="70"/>
      <c r="Q14" s="70"/>
      <c r="R14" s="70"/>
      <c r="S14" s="70"/>
      <c r="T14" s="70">
        <f>SUM(T15)</f>
        <v>0</v>
      </c>
      <c r="U14" s="70"/>
      <c r="V14" s="70"/>
      <c r="W14" s="70"/>
      <c r="X14" s="70"/>
      <c r="Y14" s="70"/>
      <c r="Z14" s="75">
        <f t="shared" si="1"/>
        <v>195999.2</v>
      </c>
      <c r="AA14" s="70">
        <f>SUM(AA15)</f>
        <v>195999.2</v>
      </c>
      <c r="AB14" s="70">
        <f>SUM(AB15)</f>
        <v>0</v>
      </c>
    </row>
    <row r="15" spans="1:28" ht="16.5" hidden="1" customHeight="1" x14ac:dyDescent="0.2">
      <c r="A15" s="14" t="s">
        <v>288</v>
      </c>
      <c r="B15" s="15" t="s">
        <v>130</v>
      </c>
      <c r="C15" s="15" t="s">
        <v>137</v>
      </c>
      <c r="D15" s="72">
        <v>156624.9</v>
      </c>
      <c r="E15" s="76">
        <v>171282.1</v>
      </c>
      <c r="F15" s="74"/>
      <c r="G15" s="75">
        <f t="shared" si="4"/>
        <v>165844.70000000001</v>
      </c>
      <c r="H15" s="74">
        <v>165844.70000000001</v>
      </c>
      <c r="I15" s="74"/>
      <c r="J15" s="75">
        <f t="shared" si="5"/>
        <v>206999.2</v>
      </c>
      <c r="K15" s="74">
        <v>206999.2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>
        <f t="shared" si="1"/>
        <v>195999.2</v>
      </c>
      <c r="AA15" s="74">
        <v>195999.2</v>
      </c>
      <c r="AB15" s="74"/>
    </row>
    <row r="16" spans="1:28" s="18" customFormat="1" ht="17.25" hidden="1" customHeight="1" x14ac:dyDescent="0.2">
      <c r="A16" s="16" t="s">
        <v>138</v>
      </c>
      <c r="B16" s="17" t="s">
        <v>130</v>
      </c>
      <c r="C16" s="17" t="s">
        <v>139</v>
      </c>
      <c r="D16" s="70">
        <f t="shared" ref="D16:K16" si="7">SUM(D17)</f>
        <v>2.2000000000000002</v>
      </c>
      <c r="E16" s="70">
        <f t="shared" si="7"/>
        <v>2.2000000000000002</v>
      </c>
      <c r="F16" s="70">
        <f t="shared" si="7"/>
        <v>0</v>
      </c>
      <c r="G16" s="71">
        <f t="shared" si="7"/>
        <v>8.8000000000000007</v>
      </c>
      <c r="H16" s="70">
        <f t="shared" si="7"/>
        <v>0</v>
      </c>
      <c r="I16" s="70">
        <f t="shared" si="7"/>
        <v>8.8000000000000007</v>
      </c>
      <c r="J16" s="71">
        <f t="shared" si="7"/>
        <v>9.4</v>
      </c>
      <c r="K16" s="70">
        <f t="shared" si="7"/>
        <v>0</v>
      </c>
      <c r="L16" s="70"/>
      <c r="M16" s="70"/>
      <c r="N16" s="70"/>
      <c r="O16" s="70"/>
      <c r="P16" s="70"/>
      <c r="Q16" s="70"/>
      <c r="R16" s="70"/>
      <c r="S16" s="70"/>
      <c r="T16" s="70">
        <f>SUM(T17)</f>
        <v>9.4</v>
      </c>
      <c r="U16" s="70"/>
      <c r="V16" s="70"/>
      <c r="W16" s="70"/>
      <c r="X16" s="70"/>
      <c r="Y16" s="70"/>
      <c r="Z16" s="75">
        <f t="shared" si="1"/>
        <v>9.4</v>
      </c>
      <c r="AA16" s="70">
        <f>SUM(AA17)</f>
        <v>0</v>
      </c>
      <c r="AB16" s="70">
        <f>SUM(AB17)</f>
        <v>9.4</v>
      </c>
    </row>
    <row r="17" spans="1:28" ht="25.5" hidden="1" x14ac:dyDescent="0.2">
      <c r="A17" s="14" t="s">
        <v>149</v>
      </c>
      <c r="B17" s="15" t="s">
        <v>130</v>
      </c>
      <c r="C17" s="15" t="s">
        <v>139</v>
      </c>
      <c r="D17" s="72">
        <v>2.2000000000000002</v>
      </c>
      <c r="E17" s="76">
        <v>2.2000000000000002</v>
      </c>
      <c r="F17" s="74"/>
      <c r="G17" s="75">
        <f t="shared" si="4"/>
        <v>8.8000000000000007</v>
      </c>
      <c r="H17" s="74"/>
      <c r="I17" s="74">
        <v>8.8000000000000007</v>
      </c>
      <c r="J17" s="75">
        <f t="shared" si="5"/>
        <v>9.4</v>
      </c>
      <c r="K17" s="74"/>
      <c r="L17" s="74"/>
      <c r="M17" s="74"/>
      <c r="N17" s="74"/>
      <c r="O17" s="74"/>
      <c r="P17" s="74"/>
      <c r="Q17" s="74"/>
      <c r="R17" s="74"/>
      <c r="S17" s="74"/>
      <c r="T17" s="74">
        <v>9.4</v>
      </c>
      <c r="U17" s="74"/>
      <c r="V17" s="74"/>
      <c r="W17" s="74"/>
      <c r="X17" s="74"/>
      <c r="Y17" s="74"/>
      <c r="Z17" s="75">
        <f t="shared" si="1"/>
        <v>9.4</v>
      </c>
      <c r="AA17" s="74"/>
      <c r="AB17" s="74">
        <v>9.4</v>
      </c>
    </row>
    <row r="18" spans="1:28" s="18" customFormat="1" ht="26.25" hidden="1" customHeight="1" x14ac:dyDescent="0.2">
      <c r="A18" s="16" t="s">
        <v>140</v>
      </c>
      <c r="B18" s="17" t="s">
        <v>130</v>
      </c>
      <c r="C18" s="17" t="s">
        <v>141</v>
      </c>
      <c r="D18" s="70">
        <f t="shared" ref="D18:K18" si="8">SUM(D19+D20+D21)</f>
        <v>32449.999999999996</v>
      </c>
      <c r="E18" s="70">
        <f t="shared" si="8"/>
        <v>37849.9</v>
      </c>
      <c r="F18" s="70">
        <f t="shared" si="8"/>
        <v>0</v>
      </c>
      <c r="G18" s="71">
        <f t="shared" si="8"/>
        <v>34702.800000000003</v>
      </c>
      <c r="H18" s="70">
        <f t="shared" si="8"/>
        <v>34702.800000000003</v>
      </c>
      <c r="I18" s="70">
        <f t="shared" si="8"/>
        <v>0</v>
      </c>
      <c r="J18" s="71">
        <f t="shared" si="8"/>
        <v>41404.199999999997</v>
      </c>
      <c r="K18" s="70">
        <f t="shared" si="8"/>
        <v>41404.199999999997</v>
      </c>
      <c r="L18" s="70"/>
      <c r="M18" s="70"/>
      <c r="N18" s="70"/>
      <c r="O18" s="70"/>
      <c r="P18" s="70"/>
      <c r="Q18" s="70"/>
      <c r="R18" s="70"/>
      <c r="S18" s="70"/>
      <c r="T18" s="70">
        <f>SUM(T19+T20+T21)</f>
        <v>0</v>
      </c>
      <c r="U18" s="70"/>
      <c r="V18" s="70"/>
      <c r="W18" s="70"/>
      <c r="X18" s="70"/>
      <c r="Y18" s="70"/>
      <c r="Z18" s="75">
        <f t="shared" si="1"/>
        <v>39704.199999999997</v>
      </c>
      <c r="AA18" s="70">
        <f>SUM(AA19+AA20+AA21)</f>
        <v>39704.199999999997</v>
      </c>
      <c r="AB18" s="70">
        <f>SUM(AB19+AB20+AB21)</f>
        <v>0</v>
      </c>
    </row>
    <row r="19" spans="1:28" ht="17.25" hidden="1" customHeight="1" x14ac:dyDescent="0.2">
      <c r="A19" s="14" t="s">
        <v>142</v>
      </c>
      <c r="B19" s="15" t="s">
        <v>130</v>
      </c>
      <c r="C19" s="15" t="s">
        <v>141</v>
      </c>
      <c r="D19" s="72">
        <v>26347.1</v>
      </c>
      <c r="E19" s="76">
        <v>30374.9</v>
      </c>
      <c r="F19" s="74"/>
      <c r="G19" s="75">
        <f t="shared" si="4"/>
        <v>27093</v>
      </c>
      <c r="H19" s="74">
        <v>27093</v>
      </c>
      <c r="I19" s="74"/>
      <c r="J19" s="75">
        <f t="shared" si="5"/>
        <v>31861</v>
      </c>
      <c r="K19" s="74">
        <v>31861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5">
        <f t="shared" si="1"/>
        <v>30261</v>
      </c>
      <c r="AA19" s="74">
        <v>30261</v>
      </c>
      <c r="AB19" s="74"/>
    </row>
    <row r="20" spans="1:28" ht="18" hidden="1" customHeight="1" x14ac:dyDescent="0.2">
      <c r="A20" s="14" t="s">
        <v>143</v>
      </c>
      <c r="B20" s="15" t="s">
        <v>130</v>
      </c>
      <c r="C20" s="15" t="s">
        <v>141</v>
      </c>
      <c r="D20" s="72">
        <v>4492.8</v>
      </c>
      <c r="E20" s="76">
        <v>5539.9</v>
      </c>
      <c r="F20" s="74"/>
      <c r="G20" s="75">
        <f t="shared" si="4"/>
        <v>4702.7</v>
      </c>
      <c r="H20" s="74">
        <v>4702.7</v>
      </c>
      <c r="I20" s="74"/>
      <c r="J20" s="75">
        <f t="shared" si="5"/>
        <v>5751.2</v>
      </c>
      <c r="K20" s="74">
        <v>5751.2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5">
        <f t="shared" si="1"/>
        <v>5651.2</v>
      </c>
      <c r="AA20" s="74">
        <v>5651.2</v>
      </c>
      <c r="AB20" s="74"/>
    </row>
    <row r="21" spans="1:28" ht="18.75" hidden="1" customHeight="1" x14ac:dyDescent="0.2">
      <c r="A21" s="14" t="s">
        <v>144</v>
      </c>
      <c r="B21" s="15" t="s">
        <v>130</v>
      </c>
      <c r="C21" s="15" t="s">
        <v>141</v>
      </c>
      <c r="D21" s="72">
        <v>1610.1</v>
      </c>
      <c r="E21" s="76">
        <v>1935.1</v>
      </c>
      <c r="F21" s="74"/>
      <c r="G21" s="75">
        <f t="shared" si="4"/>
        <v>2907.1</v>
      </c>
      <c r="H21" s="74">
        <v>2907.1</v>
      </c>
      <c r="I21" s="74"/>
      <c r="J21" s="75">
        <f t="shared" si="5"/>
        <v>3792</v>
      </c>
      <c r="K21" s="74">
        <v>3792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>
        <f t="shared" si="1"/>
        <v>3792</v>
      </c>
      <c r="AA21" s="74">
        <v>3792</v>
      </c>
      <c r="AB21" s="74"/>
    </row>
    <row r="22" spans="1:28" s="60" customFormat="1" ht="24" hidden="1" customHeight="1" x14ac:dyDescent="0.2">
      <c r="A22" s="57" t="s">
        <v>48</v>
      </c>
      <c r="B22" s="56" t="s">
        <v>130</v>
      </c>
      <c r="C22" s="56" t="s">
        <v>145</v>
      </c>
      <c r="D22" s="77">
        <f>D23</f>
        <v>4356</v>
      </c>
      <c r="E22" s="77">
        <f t="shared" ref="E22:AB22" si="9">E23</f>
        <v>0</v>
      </c>
      <c r="F22" s="77">
        <f t="shared" si="9"/>
        <v>0</v>
      </c>
      <c r="G22" s="78">
        <f t="shared" si="9"/>
        <v>0</v>
      </c>
      <c r="H22" s="77">
        <f t="shared" si="9"/>
        <v>0</v>
      </c>
      <c r="I22" s="77">
        <f t="shared" si="9"/>
        <v>0</v>
      </c>
      <c r="J22" s="78">
        <f t="shared" si="9"/>
        <v>0</v>
      </c>
      <c r="K22" s="77">
        <f t="shared" si="9"/>
        <v>0</v>
      </c>
      <c r="L22" s="77">
        <f t="shared" si="9"/>
        <v>0</v>
      </c>
      <c r="M22" s="77">
        <f t="shared" si="9"/>
        <v>0</v>
      </c>
      <c r="N22" s="77">
        <f t="shared" si="9"/>
        <v>0</v>
      </c>
      <c r="O22" s="77">
        <f t="shared" si="9"/>
        <v>0</v>
      </c>
      <c r="P22" s="77">
        <f t="shared" si="9"/>
        <v>0</v>
      </c>
      <c r="Q22" s="77">
        <f t="shared" si="9"/>
        <v>0</v>
      </c>
      <c r="R22" s="77">
        <f t="shared" si="9"/>
        <v>0</v>
      </c>
      <c r="S22" s="77">
        <f t="shared" si="9"/>
        <v>0</v>
      </c>
      <c r="T22" s="77">
        <f t="shared" si="9"/>
        <v>0</v>
      </c>
      <c r="U22" s="77"/>
      <c r="V22" s="77"/>
      <c r="W22" s="77"/>
      <c r="X22" s="77"/>
      <c r="Y22" s="77"/>
      <c r="Z22" s="75">
        <f t="shared" si="1"/>
        <v>0</v>
      </c>
      <c r="AA22" s="77">
        <f t="shared" si="9"/>
        <v>0</v>
      </c>
      <c r="AB22" s="77">
        <f t="shared" si="9"/>
        <v>0</v>
      </c>
    </row>
    <row r="23" spans="1:28" ht="18.75" hidden="1" customHeight="1" x14ac:dyDescent="0.2">
      <c r="A23" s="40" t="s">
        <v>44</v>
      </c>
      <c r="B23" s="15" t="s">
        <v>130</v>
      </c>
      <c r="C23" s="43" t="s">
        <v>145</v>
      </c>
      <c r="D23" s="72">
        <v>4356</v>
      </c>
      <c r="E23" s="76"/>
      <c r="F23" s="74"/>
      <c r="G23" s="75"/>
      <c r="H23" s="74"/>
      <c r="I23" s="74"/>
      <c r="J23" s="75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5">
        <f t="shared" si="1"/>
        <v>0</v>
      </c>
      <c r="AA23" s="74"/>
      <c r="AB23" s="74"/>
    </row>
    <row r="24" spans="1:28" s="18" customFormat="1" ht="18" hidden="1" customHeight="1" x14ac:dyDescent="0.2">
      <c r="A24" s="16" t="s">
        <v>146</v>
      </c>
      <c r="B24" s="17" t="s">
        <v>130</v>
      </c>
      <c r="C24" s="17" t="s">
        <v>147</v>
      </c>
      <c r="D24" s="70">
        <f t="shared" ref="D24:K24" si="10">SUM(D25)</f>
        <v>0</v>
      </c>
      <c r="E24" s="70">
        <f t="shared" si="10"/>
        <v>1246.3</v>
      </c>
      <c r="F24" s="70">
        <f t="shared" si="10"/>
        <v>0</v>
      </c>
      <c r="G24" s="71">
        <f t="shared" si="10"/>
        <v>3000</v>
      </c>
      <c r="H24" s="70">
        <f t="shared" si="10"/>
        <v>3000</v>
      </c>
      <c r="I24" s="70">
        <f t="shared" si="10"/>
        <v>0</v>
      </c>
      <c r="J24" s="71">
        <f t="shared" si="10"/>
        <v>5000</v>
      </c>
      <c r="K24" s="70">
        <f t="shared" si="10"/>
        <v>5000</v>
      </c>
      <c r="L24" s="70"/>
      <c r="M24" s="70"/>
      <c r="N24" s="70"/>
      <c r="O24" s="70"/>
      <c r="P24" s="70"/>
      <c r="Q24" s="70"/>
      <c r="R24" s="70"/>
      <c r="S24" s="70"/>
      <c r="T24" s="70">
        <f>SUM(T25)</f>
        <v>0</v>
      </c>
      <c r="U24" s="70"/>
      <c r="V24" s="70"/>
      <c r="W24" s="70"/>
      <c r="X24" s="70"/>
      <c r="Y24" s="70"/>
      <c r="Z24" s="75">
        <f t="shared" si="1"/>
        <v>5000</v>
      </c>
      <c r="AA24" s="70">
        <f>SUM(AA25)</f>
        <v>5000</v>
      </c>
      <c r="AB24" s="70">
        <f>SUM(AB25)</f>
        <v>0</v>
      </c>
    </row>
    <row r="25" spans="1:28" ht="16.5" hidden="1" customHeight="1" x14ac:dyDescent="0.2">
      <c r="A25" s="14" t="s">
        <v>289</v>
      </c>
      <c r="B25" s="15" t="s">
        <v>130</v>
      </c>
      <c r="C25" s="15" t="s">
        <v>147</v>
      </c>
      <c r="D25" s="72"/>
      <c r="E25" s="76">
        <v>1246.3</v>
      </c>
      <c r="F25" s="74"/>
      <c r="G25" s="75">
        <f>SUM(I25+H25)</f>
        <v>3000</v>
      </c>
      <c r="H25" s="74">
        <v>3000</v>
      </c>
      <c r="I25" s="74"/>
      <c r="J25" s="75">
        <f t="shared" si="5"/>
        <v>5000</v>
      </c>
      <c r="K25" s="74">
        <v>5000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5">
        <f t="shared" si="1"/>
        <v>5000</v>
      </c>
      <c r="AA25" s="74">
        <v>5000</v>
      </c>
      <c r="AB25" s="74"/>
    </row>
    <row r="26" spans="1:28" s="18" customFormat="1" ht="16.5" hidden="1" customHeight="1" x14ac:dyDescent="0.2">
      <c r="A26" s="16" t="s">
        <v>150</v>
      </c>
      <c r="B26" s="17" t="s">
        <v>130</v>
      </c>
      <c r="C26" s="17" t="s">
        <v>151</v>
      </c>
      <c r="D26" s="70">
        <f>SUM(D27+D28+D30+D31+D32+D33+D34+D35+D36+D37+D29)</f>
        <v>46890.6</v>
      </c>
      <c r="E26" s="70">
        <f>SUM(E27+E28+E29+E30+E31+E32+E33+E34+E35+E36+E37)</f>
        <v>51387.799999999996</v>
      </c>
      <c r="F26" s="70">
        <f>SUM(F27+F28+F29+F30+F31+F32+F33+F34+F35+F36+F37)</f>
        <v>0</v>
      </c>
      <c r="G26" s="75">
        <f>SUM(I26+H26)</f>
        <v>217242.9</v>
      </c>
      <c r="H26" s="70">
        <f>SUM(H27+H28+H30+H31+H32+H33+H34+H35+H36+H37+H38)</f>
        <v>202811.5</v>
      </c>
      <c r="I26" s="70">
        <f>SUM(I27+I28+I30+I31+I32+I33+I34+I35+I36+I37)</f>
        <v>14431.4</v>
      </c>
      <c r="J26" s="71">
        <f>SUM(J27+J28+J30+J31+J32+J33+J34+J35+J36+J37)</f>
        <v>70688.900000000009</v>
      </c>
      <c r="K26" s="70">
        <f>SUM(K27+K28+K30+K31+K32+K33+K34+K35+K36+K37)</f>
        <v>51421</v>
      </c>
      <c r="L26" s="70"/>
      <c r="M26" s="70"/>
      <c r="N26" s="70"/>
      <c r="O26" s="70"/>
      <c r="P26" s="70"/>
      <c r="Q26" s="70"/>
      <c r="R26" s="70"/>
      <c r="S26" s="70"/>
      <c r="T26" s="70">
        <f>SUM(T27+T28+T30+T31+T32+T33+T34+T35+T36+T37)</f>
        <v>19267.899999999998</v>
      </c>
      <c r="U26" s="70"/>
      <c r="V26" s="70"/>
      <c r="W26" s="70"/>
      <c r="X26" s="70"/>
      <c r="Y26" s="70"/>
      <c r="Z26" s="75">
        <f t="shared" si="1"/>
        <v>54328.899999999994</v>
      </c>
      <c r="AA26" s="70">
        <f>SUM(AA27+AA28+AA30+AA31+AA32+AA33+AA34+AA35+AA36+AA37)</f>
        <v>35061</v>
      </c>
      <c r="AB26" s="70">
        <f>SUM(AB27+AB28+AB30+AB31+AB32+AB33+AB34+AB35+AB36+AB37)</f>
        <v>19267.899999999998</v>
      </c>
    </row>
    <row r="27" spans="1:28" ht="16.5" hidden="1" customHeight="1" x14ac:dyDescent="0.2">
      <c r="A27" s="14" t="s">
        <v>290</v>
      </c>
      <c r="B27" s="15" t="s">
        <v>130</v>
      </c>
      <c r="C27" s="15" t="s">
        <v>151</v>
      </c>
      <c r="D27" s="72">
        <v>23000.2</v>
      </c>
      <c r="E27" s="76">
        <v>30129.8</v>
      </c>
      <c r="F27" s="74"/>
      <c r="G27" s="75">
        <f t="shared" si="4"/>
        <v>29503</v>
      </c>
      <c r="H27" s="74">
        <v>29503</v>
      </c>
      <c r="I27" s="74"/>
      <c r="J27" s="75">
        <f t="shared" si="5"/>
        <v>34307</v>
      </c>
      <c r="K27" s="74">
        <v>34307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5">
        <f t="shared" si="1"/>
        <v>33061</v>
      </c>
      <c r="AA27" s="74">
        <v>33061</v>
      </c>
      <c r="AB27" s="74"/>
    </row>
    <row r="28" spans="1:28" ht="25.5" hidden="1" x14ac:dyDescent="0.2">
      <c r="A28" s="14" t="s">
        <v>152</v>
      </c>
      <c r="B28" s="15" t="s">
        <v>130</v>
      </c>
      <c r="C28" s="15" t="s">
        <v>151</v>
      </c>
      <c r="D28" s="72">
        <v>2545.6999999999998</v>
      </c>
      <c r="E28" s="76">
        <v>2642.9</v>
      </c>
      <c r="F28" s="74"/>
      <c r="G28" s="75">
        <f t="shared" si="4"/>
        <v>1881</v>
      </c>
      <c r="H28" s="74">
        <v>1881</v>
      </c>
      <c r="I28" s="74"/>
      <c r="J28" s="75">
        <f t="shared" si="5"/>
        <v>15932</v>
      </c>
      <c r="K28" s="74">
        <v>15932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5">
        <f t="shared" si="1"/>
        <v>2000</v>
      </c>
      <c r="AA28" s="74">
        <v>2000</v>
      </c>
      <c r="AB28" s="74"/>
    </row>
    <row r="29" spans="1:28" hidden="1" x14ac:dyDescent="0.2">
      <c r="A29" s="40" t="s">
        <v>102</v>
      </c>
      <c r="B29" s="15" t="s">
        <v>130</v>
      </c>
      <c r="C29" s="15" t="s">
        <v>151</v>
      </c>
      <c r="D29" s="72">
        <v>450</v>
      </c>
      <c r="E29" s="76">
        <v>1135.4000000000001</v>
      </c>
      <c r="F29" s="74"/>
      <c r="G29" s="75">
        <f t="shared" si="4"/>
        <v>0</v>
      </c>
      <c r="H29" s="74"/>
      <c r="I29" s="74"/>
      <c r="J29" s="75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5">
        <f t="shared" si="1"/>
        <v>0</v>
      </c>
      <c r="AA29" s="74"/>
      <c r="AB29" s="74"/>
    </row>
    <row r="30" spans="1:28" ht="18" hidden="1" customHeight="1" x14ac:dyDescent="0.2">
      <c r="A30" s="14" t="s">
        <v>153</v>
      </c>
      <c r="B30" s="15" t="s">
        <v>130</v>
      </c>
      <c r="C30" s="15" t="s">
        <v>151</v>
      </c>
      <c r="D30" s="72">
        <v>7514.7</v>
      </c>
      <c r="E30" s="72">
        <v>2872</v>
      </c>
      <c r="F30" s="74"/>
      <c r="G30" s="75">
        <f t="shared" si="4"/>
        <v>0</v>
      </c>
      <c r="H30" s="74"/>
      <c r="I30" s="74"/>
      <c r="J30" s="75">
        <f t="shared" si="5"/>
        <v>1182</v>
      </c>
      <c r="K30" s="74">
        <v>1182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>
        <f t="shared" si="1"/>
        <v>0</v>
      </c>
      <c r="AA30" s="74"/>
      <c r="AB30" s="74"/>
    </row>
    <row r="31" spans="1:28" ht="39.75" hidden="1" customHeight="1" x14ac:dyDescent="0.2">
      <c r="A31" s="14" t="s">
        <v>291</v>
      </c>
      <c r="B31" s="15" t="s">
        <v>130</v>
      </c>
      <c r="C31" s="15" t="s">
        <v>151</v>
      </c>
      <c r="D31" s="72">
        <v>6672</v>
      </c>
      <c r="E31" s="76">
        <v>6376.3</v>
      </c>
      <c r="F31" s="74"/>
      <c r="G31" s="75">
        <f t="shared" si="4"/>
        <v>6176.3</v>
      </c>
      <c r="H31" s="74"/>
      <c r="I31" s="74">
        <v>6176.3</v>
      </c>
      <c r="J31" s="75">
        <f t="shared" si="5"/>
        <v>7090.6</v>
      </c>
      <c r="K31" s="74"/>
      <c r="L31" s="74"/>
      <c r="M31" s="74"/>
      <c r="N31" s="74"/>
      <c r="O31" s="74"/>
      <c r="P31" s="74"/>
      <c r="Q31" s="74"/>
      <c r="R31" s="74"/>
      <c r="S31" s="74"/>
      <c r="T31" s="74">
        <v>7090.6</v>
      </c>
      <c r="U31" s="74"/>
      <c r="V31" s="74"/>
      <c r="W31" s="74"/>
      <c r="X31" s="74"/>
      <c r="Y31" s="74"/>
      <c r="Z31" s="75">
        <f t="shared" si="1"/>
        <v>7090.6</v>
      </c>
      <c r="AA31" s="74"/>
      <c r="AB31" s="74">
        <v>7090.6</v>
      </c>
    </row>
    <row r="32" spans="1:28" ht="25.5" hidden="1" x14ac:dyDescent="0.2">
      <c r="A32" s="14" t="s">
        <v>292</v>
      </c>
      <c r="B32" s="15" t="s">
        <v>130</v>
      </c>
      <c r="C32" s="15" t="s">
        <v>151</v>
      </c>
      <c r="D32" s="72">
        <v>4198</v>
      </c>
      <c r="E32" s="76">
        <v>5164.8</v>
      </c>
      <c r="F32" s="74"/>
      <c r="G32" s="75">
        <f t="shared" si="4"/>
        <v>5164.8</v>
      </c>
      <c r="H32" s="74"/>
      <c r="I32" s="74">
        <v>5164.8</v>
      </c>
      <c r="J32" s="75">
        <f t="shared" si="5"/>
        <v>7718.5</v>
      </c>
      <c r="K32" s="74"/>
      <c r="L32" s="74"/>
      <c r="M32" s="74"/>
      <c r="N32" s="74"/>
      <c r="O32" s="74"/>
      <c r="P32" s="74"/>
      <c r="Q32" s="74"/>
      <c r="R32" s="74"/>
      <c r="S32" s="74"/>
      <c r="T32" s="74">
        <v>7718.5</v>
      </c>
      <c r="U32" s="74"/>
      <c r="V32" s="74"/>
      <c r="W32" s="74"/>
      <c r="X32" s="74"/>
      <c r="Y32" s="74"/>
      <c r="Z32" s="75">
        <f t="shared" si="1"/>
        <v>7718.5</v>
      </c>
      <c r="AA32" s="74"/>
      <c r="AB32" s="74">
        <v>7718.5</v>
      </c>
    </row>
    <row r="33" spans="1:28" ht="25.5" hidden="1" x14ac:dyDescent="0.2">
      <c r="A33" s="14" t="s">
        <v>293</v>
      </c>
      <c r="B33" s="15" t="s">
        <v>130</v>
      </c>
      <c r="C33" s="15" t="s">
        <v>151</v>
      </c>
      <c r="D33" s="72">
        <v>2312.8000000000002</v>
      </c>
      <c r="E33" s="76">
        <v>2293.1999999999998</v>
      </c>
      <c r="F33" s="74"/>
      <c r="G33" s="75">
        <f t="shared" si="4"/>
        <v>2293.1999999999998</v>
      </c>
      <c r="H33" s="74"/>
      <c r="I33" s="74">
        <v>2293.1999999999998</v>
      </c>
      <c r="J33" s="75">
        <f t="shared" si="5"/>
        <v>3427</v>
      </c>
      <c r="K33" s="74"/>
      <c r="L33" s="74"/>
      <c r="M33" s="74"/>
      <c r="N33" s="74"/>
      <c r="O33" s="74"/>
      <c r="P33" s="74"/>
      <c r="Q33" s="74"/>
      <c r="R33" s="74"/>
      <c r="S33" s="74"/>
      <c r="T33" s="74">
        <v>3427</v>
      </c>
      <c r="U33" s="74"/>
      <c r="V33" s="74"/>
      <c r="W33" s="74"/>
      <c r="X33" s="74"/>
      <c r="Y33" s="74"/>
      <c r="Z33" s="75">
        <f t="shared" si="1"/>
        <v>3427</v>
      </c>
      <c r="AA33" s="74"/>
      <c r="AB33" s="74">
        <v>3427</v>
      </c>
    </row>
    <row r="34" spans="1:28" ht="25.5" hidden="1" x14ac:dyDescent="0.2">
      <c r="A34" s="14" t="s">
        <v>294</v>
      </c>
      <c r="B34" s="15" t="s">
        <v>130</v>
      </c>
      <c r="C34" s="15" t="s">
        <v>151</v>
      </c>
      <c r="D34" s="72">
        <v>9.5</v>
      </c>
      <c r="E34" s="76"/>
      <c r="F34" s="74"/>
      <c r="G34" s="75">
        <f t="shared" si="4"/>
        <v>18</v>
      </c>
      <c r="H34" s="74"/>
      <c r="I34" s="74">
        <v>18</v>
      </c>
      <c r="J34" s="75">
        <f t="shared" si="5"/>
        <v>0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5">
        <f t="shared" si="1"/>
        <v>0</v>
      </c>
      <c r="AA34" s="74"/>
      <c r="AB34" s="74"/>
    </row>
    <row r="35" spans="1:28" ht="25.5" hidden="1" x14ac:dyDescent="0.2">
      <c r="A35" s="14" t="s">
        <v>295</v>
      </c>
      <c r="B35" s="15" t="s">
        <v>130</v>
      </c>
      <c r="C35" s="15" t="s">
        <v>151</v>
      </c>
      <c r="D35" s="72">
        <v>187.7</v>
      </c>
      <c r="E35" s="76"/>
      <c r="F35" s="74"/>
      <c r="G35" s="75">
        <f t="shared" si="4"/>
        <v>0</v>
      </c>
      <c r="H35" s="74"/>
      <c r="I35" s="74"/>
      <c r="J35" s="75">
        <f t="shared" si="5"/>
        <v>0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5">
        <f t="shared" si="1"/>
        <v>0</v>
      </c>
      <c r="AA35" s="74"/>
      <c r="AB35" s="74"/>
    </row>
    <row r="36" spans="1:28" ht="42.75" hidden="1" customHeight="1" x14ac:dyDescent="0.2">
      <c r="A36" s="14" t="s">
        <v>296</v>
      </c>
      <c r="B36" s="15" t="s">
        <v>130</v>
      </c>
      <c r="C36" s="15" t="s">
        <v>151</v>
      </c>
      <c r="D36" s="72"/>
      <c r="E36" s="76">
        <v>684.7</v>
      </c>
      <c r="F36" s="74"/>
      <c r="G36" s="75">
        <f t="shared" si="4"/>
        <v>684.7</v>
      </c>
      <c r="H36" s="74"/>
      <c r="I36" s="74">
        <v>684.7</v>
      </c>
      <c r="J36" s="75">
        <f t="shared" si="5"/>
        <v>930.7</v>
      </c>
      <c r="K36" s="74"/>
      <c r="L36" s="74"/>
      <c r="M36" s="74"/>
      <c r="N36" s="74"/>
      <c r="O36" s="74"/>
      <c r="P36" s="74"/>
      <c r="Q36" s="74"/>
      <c r="R36" s="74"/>
      <c r="S36" s="74"/>
      <c r="T36" s="74">
        <v>930.7</v>
      </c>
      <c r="U36" s="74"/>
      <c r="V36" s="74"/>
      <c r="W36" s="74"/>
      <c r="X36" s="74"/>
      <c r="Y36" s="74"/>
      <c r="Z36" s="75">
        <f t="shared" si="1"/>
        <v>930.7</v>
      </c>
      <c r="AA36" s="74"/>
      <c r="AB36" s="74">
        <v>930.7</v>
      </c>
    </row>
    <row r="37" spans="1:28" ht="38.25" hidden="1" x14ac:dyDescent="0.2">
      <c r="A37" s="14" t="s">
        <v>297</v>
      </c>
      <c r="B37" s="15" t="s">
        <v>130</v>
      </c>
      <c r="C37" s="15" t="s">
        <v>151</v>
      </c>
      <c r="D37" s="72"/>
      <c r="E37" s="73">
        <v>88.7</v>
      </c>
      <c r="F37" s="74"/>
      <c r="G37" s="75">
        <f t="shared" si="4"/>
        <v>94.4</v>
      </c>
      <c r="H37" s="74"/>
      <c r="I37" s="74">
        <v>94.4</v>
      </c>
      <c r="J37" s="75">
        <f t="shared" si="5"/>
        <v>101.1</v>
      </c>
      <c r="K37" s="74"/>
      <c r="L37" s="74"/>
      <c r="M37" s="74"/>
      <c r="N37" s="74"/>
      <c r="O37" s="74"/>
      <c r="P37" s="74"/>
      <c r="Q37" s="74"/>
      <c r="R37" s="74"/>
      <c r="S37" s="74"/>
      <c r="T37" s="74">
        <v>101.1</v>
      </c>
      <c r="U37" s="74"/>
      <c r="V37" s="74"/>
      <c r="W37" s="74"/>
      <c r="X37" s="74"/>
      <c r="Y37" s="74"/>
      <c r="Z37" s="75">
        <f t="shared" si="1"/>
        <v>101.1</v>
      </c>
      <c r="AA37" s="74"/>
      <c r="AB37" s="74">
        <v>101.1</v>
      </c>
    </row>
    <row r="38" spans="1:28" hidden="1" x14ac:dyDescent="0.2">
      <c r="A38" s="40" t="s">
        <v>72</v>
      </c>
      <c r="B38" s="43" t="s">
        <v>130</v>
      </c>
      <c r="C38" s="43" t="s">
        <v>151</v>
      </c>
      <c r="D38" s="72"/>
      <c r="E38" s="73"/>
      <c r="F38" s="74"/>
      <c r="G38" s="75">
        <f t="shared" si="4"/>
        <v>171427.5</v>
      </c>
      <c r="H38" s="74">
        <v>171427.5</v>
      </c>
      <c r="I38" s="74"/>
      <c r="J38" s="75">
        <f t="shared" si="5"/>
        <v>0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5">
        <f t="shared" si="1"/>
        <v>0</v>
      </c>
      <c r="AA38" s="74"/>
      <c r="AB38" s="74"/>
    </row>
    <row r="39" spans="1:28" s="130" customFormat="1" ht="24.75" hidden="1" customHeight="1" x14ac:dyDescent="0.2">
      <c r="A39" s="127" t="s">
        <v>154</v>
      </c>
      <c r="B39" s="128" t="s">
        <v>134</v>
      </c>
      <c r="C39" s="128" t="s">
        <v>131</v>
      </c>
      <c r="D39" s="129">
        <f t="shared" ref="D39:O39" si="11">SUM(D40+D53+D58)</f>
        <v>136917.9</v>
      </c>
      <c r="E39" s="131">
        <f t="shared" si="11"/>
        <v>154376.4</v>
      </c>
      <c r="F39" s="131">
        <f t="shared" si="11"/>
        <v>0</v>
      </c>
      <c r="G39" s="79">
        <f t="shared" si="11"/>
        <v>12336</v>
      </c>
      <c r="H39" s="131">
        <f t="shared" si="11"/>
        <v>12336</v>
      </c>
      <c r="I39" s="131">
        <f t="shared" si="11"/>
        <v>0</v>
      </c>
      <c r="J39" s="79">
        <f t="shared" si="11"/>
        <v>18629.2</v>
      </c>
      <c r="K39" s="131">
        <f t="shared" si="11"/>
        <v>18629.2</v>
      </c>
      <c r="L39" s="131">
        <f t="shared" si="11"/>
        <v>105</v>
      </c>
      <c r="M39" s="131">
        <f t="shared" si="11"/>
        <v>0</v>
      </c>
      <c r="N39" s="131">
        <f t="shared" si="11"/>
        <v>0</v>
      </c>
      <c r="O39" s="131">
        <f t="shared" si="11"/>
        <v>0</v>
      </c>
      <c r="P39" s="131"/>
      <c r="Q39" s="131"/>
      <c r="R39" s="131">
        <f>SUM(R40+R53+R58)</f>
        <v>0</v>
      </c>
      <c r="S39" s="131"/>
      <c r="T39" s="131">
        <f>SUM(T40+T53+T58)</f>
        <v>0</v>
      </c>
      <c r="U39" s="131"/>
      <c r="V39" s="131"/>
      <c r="W39" s="131"/>
      <c r="X39" s="131"/>
      <c r="Y39" s="131"/>
      <c r="Z39" s="75">
        <f t="shared" si="1"/>
        <v>9405.2000000000007</v>
      </c>
      <c r="AA39" s="131">
        <f>SUM(AA40+AA53+AA58)</f>
        <v>9405.2000000000007</v>
      </c>
      <c r="AB39" s="131">
        <f>SUM(AB40+AB53+AB58)</f>
        <v>0</v>
      </c>
    </row>
    <row r="40" spans="1:28" s="18" customFormat="1" ht="18" hidden="1" customHeight="1" x14ac:dyDescent="0.2">
      <c r="A40" s="16" t="s">
        <v>298</v>
      </c>
      <c r="B40" s="17" t="s">
        <v>134</v>
      </c>
      <c r="C40" s="17" t="s">
        <v>132</v>
      </c>
      <c r="D40" s="70">
        <f>SUM(D41+D42+D52)</f>
        <v>128085.6</v>
      </c>
      <c r="E40" s="70">
        <f t="shared" ref="E40:AB40" si="12">SUM(E41+E42+E52)</f>
        <v>145277.19999999998</v>
      </c>
      <c r="F40" s="70">
        <f t="shared" si="12"/>
        <v>0</v>
      </c>
      <c r="G40" s="71">
        <f t="shared" si="12"/>
        <v>4138</v>
      </c>
      <c r="H40" s="70">
        <f t="shared" si="12"/>
        <v>4138</v>
      </c>
      <c r="I40" s="70">
        <f t="shared" si="12"/>
        <v>0</v>
      </c>
      <c r="J40" s="71">
        <f t="shared" si="12"/>
        <v>4138</v>
      </c>
      <c r="K40" s="70">
        <f t="shared" si="12"/>
        <v>4138</v>
      </c>
      <c r="L40" s="70">
        <f t="shared" si="12"/>
        <v>0</v>
      </c>
      <c r="M40" s="70">
        <f t="shared" si="12"/>
        <v>0</v>
      </c>
      <c r="N40" s="70">
        <f t="shared" si="12"/>
        <v>0</v>
      </c>
      <c r="O40" s="70">
        <f t="shared" si="12"/>
        <v>0</v>
      </c>
      <c r="P40" s="70"/>
      <c r="Q40" s="70"/>
      <c r="R40" s="70">
        <f t="shared" si="12"/>
        <v>0</v>
      </c>
      <c r="S40" s="70"/>
      <c r="T40" s="70">
        <f t="shared" si="12"/>
        <v>0</v>
      </c>
      <c r="U40" s="70"/>
      <c r="V40" s="70"/>
      <c r="W40" s="70"/>
      <c r="X40" s="70"/>
      <c r="Y40" s="70"/>
      <c r="Z40" s="75">
        <f t="shared" si="1"/>
        <v>500</v>
      </c>
      <c r="AA40" s="70">
        <f t="shared" si="12"/>
        <v>500</v>
      </c>
      <c r="AB40" s="70">
        <f t="shared" si="12"/>
        <v>0</v>
      </c>
    </row>
    <row r="41" spans="1:28" hidden="1" x14ac:dyDescent="0.2">
      <c r="A41" s="14" t="s">
        <v>155</v>
      </c>
      <c r="B41" s="15" t="s">
        <v>134</v>
      </c>
      <c r="C41" s="15" t="s">
        <v>132</v>
      </c>
      <c r="D41" s="72">
        <v>128085.6</v>
      </c>
      <c r="E41" s="72">
        <v>140380.4</v>
      </c>
      <c r="F41" s="74"/>
      <c r="G41" s="75">
        <f t="shared" ref="G41:G59" si="13">SUM(I41+H41)</f>
        <v>0</v>
      </c>
      <c r="H41" s="74"/>
      <c r="I41" s="74"/>
      <c r="J41" s="75">
        <f t="shared" si="5"/>
        <v>0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5">
        <f t="shared" si="1"/>
        <v>0</v>
      </c>
      <c r="AA41" s="74"/>
      <c r="AB41" s="74"/>
    </row>
    <row r="42" spans="1:28" ht="51" hidden="1" collapsed="1" x14ac:dyDescent="0.2">
      <c r="A42" s="14" t="s">
        <v>156</v>
      </c>
      <c r="B42" s="15" t="s">
        <v>134</v>
      </c>
      <c r="C42" s="15" t="s">
        <v>132</v>
      </c>
      <c r="D42" s="72"/>
      <c r="E42" s="73">
        <f>SUM(E43:E51)</f>
        <v>3982</v>
      </c>
      <c r="F42" s="74"/>
      <c r="G42" s="75">
        <f t="shared" si="13"/>
        <v>4128</v>
      </c>
      <c r="H42" s="74">
        <v>4128</v>
      </c>
      <c r="I42" s="74"/>
      <c r="J42" s="75">
        <f t="shared" si="5"/>
        <v>4128</v>
      </c>
      <c r="K42" s="74">
        <v>4128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>
        <f t="shared" si="1"/>
        <v>500</v>
      </c>
      <c r="AA42" s="74">
        <v>500</v>
      </c>
      <c r="AB42" s="74"/>
    </row>
    <row r="43" spans="1:28" hidden="1" outlineLevel="1" x14ac:dyDescent="0.2">
      <c r="A43" s="14" t="s">
        <v>157</v>
      </c>
      <c r="B43" s="15" t="s">
        <v>134</v>
      </c>
      <c r="C43" s="15" t="s">
        <v>132</v>
      </c>
      <c r="D43" s="72"/>
      <c r="E43" s="73">
        <v>848</v>
      </c>
      <c r="F43" s="74"/>
      <c r="G43" s="75">
        <f t="shared" si="13"/>
        <v>0</v>
      </c>
      <c r="H43" s="74"/>
      <c r="I43" s="74"/>
      <c r="J43" s="75">
        <f t="shared" si="5"/>
        <v>0</v>
      </c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>
        <f t="shared" si="1"/>
        <v>0</v>
      </c>
      <c r="AA43" s="74"/>
      <c r="AB43" s="74"/>
    </row>
    <row r="44" spans="1:28" hidden="1" outlineLevel="1" x14ac:dyDescent="0.2">
      <c r="A44" s="14" t="s">
        <v>158</v>
      </c>
      <c r="B44" s="15" t="s">
        <v>134</v>
      </c>
      <c r="C44" s="15" t="s">
        <v>132</v>
      </c>
      <c r="D44" s="72"/>
      <c r="E44" s="73">
        <v>245</v>
      </c>
      <c r="F44" s="74"/>
      <c r="G44" s="75">
        <f t="shared" si="13"/>
        <v>0</v>
      </c>
      <c r="H44" s="74"/>
      <c r="I44" s="74"/>
      <c r="J44" s="75">
        <f t="shared" si="5"/>
        <v>0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5">
        <f t="shared" si="1"/>
        <v>0</v>
      </c>
      <c r="AA44" s="74"/>
      <c r="AB44" s="74"/>
    </row>
    <row r="45" spans="1:28" hidden="1" outlineLevel="1" x14ac:dyDescent="0.2">
      <c r="A45" s="14" t="s">
        <v>159</v>
      </c>
      <c r="B45" s="15" t="s">
        <v>134</v>
      </c>
      <c r="C45" s="15" t="s">
        <v>132</v>
      </c>
      <c r="D45" s="72"/>
      <c r="E45" s="73">
        <v>179</v>
      </c>
      <c r="F45" s="74"/>
      <c r="G45" s="75">
        <f t="shared" si="13"/>
        <v>0</v>
      </c>
      <c r="H45" s="74"/>
      <c r="I45" s="74"/>
      <c r="J45" s="75">
        <f t="shared" si="5"/>
        <v>0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>
        <f t="shared" si="1"/>
        <v>0</v>
      </c>
      <c r="AA45" s="74"/>
      <c r="AB45" s="74"/>
    </row>
    <row r="46" spans="1:28" hidden="1" outlineLevel="1" x14ac:dyDescent="0.2">
      <c r="A46" s="14" t="s">
        <v>160</v>
      </c>
      <c r="B46" s="15" t="s">
        <v>134</v>
      </c>
      <c r="C46" s="15" t="s">
        <v>132</v>
      </c>
      <c r="D46" s="72"/>
      <c r="E46" s="73">
        <v>130</v>
      </c>
      <c r="F46" s="74"/>
      <c r="G46" s="75">
        <f t="shared" si="13"/>
        <v>0</v>
      </c>
      <c r="H46" s="74"/>
      <c r="I46" s="74"/>
      <c r="J46" s="75">
        <f t="shared" si="5"/>
        <v>0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>
        <f t="shared" si="1"/>
        <v>0</v>
      </c>
      <c r="AA46" s="74"/>
      <c r="AB46" s="74"/>
    </row>
    <row r="47" spans="1:28" ht="25.5" hidden="1" outlineLevel="1" x14ac:dyDescent="0.2">
      <c r="A47" s="14" t="s">
        <v>161</v>
      </c>
      <c r="B47" s="15" t="s">
        <v>134</v>
      </c>
      <c r="C47" s="15" t="s">
        <v>132</v>
      </c>
      <c r="D47" s="72"/>
      <c r="E47" s="73">
        <v>55</v>
      </c>
      <c r="F47" s="74"/>
      <c r="G47" s="75">
        <f t="shared" si="13"/>
        <v>0</v>
      </c>
      <c r="H47" s="74"/>
      <c r="I47" s="74"/>
      <c r="J47" s="75">
        <f t="shared" si="5"/>
        <v>0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>
        <f t="shared" si="1"/>
        <v>0</v>
      </c>
      <c r="AA47" s="74"/>
      <c r="AB47" s="74"/>
    </row>
    <row r="48" spans="1:28" hidden="1" outlineLevel="1" x14ac:dyDescent="0.2">
      <c r="A48" s="14" t="s">
        <v>162</v>
      </c>
      <c r="B48" s="15" t="s">
        <v>134</v>
      </c>
      <c r="C48" s="15" t="s">
        <v>132</v>
      </c>
      <c r="D48" s="72"/>
      <c r="E48" s="73">
        <v>15</v>
      </c>
      <c r="F48" s="74"/>
      <c r="G48" s="75">
        <f t="shared" si="13"/>
        <v>0</v>
      </c>
      <c r="H48" s="74"/>
      <c r="I48" s="74"/>
      <c r="J48" s="75">
        <f t="shared" si="5"/>
        <v>0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5">
        <f t="shared" si="1"/>
        <v>0</v>
      </c>
      <c r="AA48" s="74"/>
      <c r="AB48" s="74"/>
    </row>
    <row r="49" spans="1:28" hidden="1" outlineLevel="1" x14ac:dyDescent="0.2">
      <c r="A49" s="14" t="s">
        <v>163</v>
      </c>
      <c r="B49" s="15" t="s">
        <v>134</v>
      </c>
      <c r="C49" s="15" t="s">
        <v>132</v>
      </c>
      <c r="D49" s="72"/>
      <c r="E49" s="73">
        <v>10</v>
      </c>
      <c r="F49" s="74"/>
      <c r="G49" s="75">
        <f t="shared" si="13"/>
        <v>0</v>
      </c>
      <c r="H49" s="74"/>
      <c r="I49" s="74"/>
      <c r="J49" s="75">
        <f t="shared" si="5"/>
        <v>0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5">
        <f t="shared" si="1"/>
        <v>0</v>
      </c>
      <c r="AA49" s="74"/>
      <c r="AB49" s="74"/>
    </row>
    <row r="50" spans="1:28" hidden="1" outlineLevel="1" x14ac:dyDescent="0.2">
      <c r="A50" s="14" t="s">
        <v>164</v>
      </c>
      <c r="B50" s="15" t="s">
        <v>134</v>
      </c>
      <c r="C50" s="15" t="s">
        <v>132</v>
      </c>
      <c r="D50" s="72"/>
      <c r="E50" s="73">
        <v>100</v>
      </c>
      <c r="F50" s="74"/>
      <c r="G50" s="75">
        <f t="shared" si="13"/>
        <v>0</v>
      </c>
      <c r="H50" s="74"/>
      <c r="I50" s="74"/>
      <c r="J50" s="75">
        <f t="shared" si="5"/>
        <v>0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5">
        <f t="shared" si="1"/>
        <v>0</v>
      </c>
      <c r="AA50" s="74"/>
      <c r="AB50" s="74"/>
    </row>
    <row r="51" spans="1:28" hidden="1" outlineLevel="1" x14ac:dyDescent="0.2">
      <c r="A51" s="14" t="s">
        <v>165</v>
      </c>
      <c r="B51" s="15" t="s">
        <v>134</v>
      </c>
      <c r="C51" s="15" t="s">
        <v>132</v>
      </c>
      <c r="D51" s="72"/>
      <c r="E51" s="73">
        <v>2400</v>
      </c>
      <c r="F51" s="74"/>
      <c r="G51" s="75">
        <f t="shared" si="13"/>
        <v>0</v>
      </c>
      <c r="H51" s="74"/>
      <c r="I51" s="74"/>
      <c r="J51" s="75">
        <f t="shared" si="5"/>
        <v>0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5">
        <f t="shared" si="1"/>
        <v>0</v>
      </c>
      <c r="AA51" s="74"/>
      <c r="AB51" s="74"/>
    </row>
    <row r="52" spans="1:28" ht="38.25" hidden="1" collapsed="1" x14ac:dyDescent="0.2">
      <c r="A52" s="14" t="s">
        <v>166</v>
      </c>
      <c r="B52" s="15" t="s">
        <v>134</v>
      </c>
      <c r="C52" s="15" t="s">
        <v>132</v>
      </c>
      <c r="D52" s="72"/>
      <c r="E52" s="73">
        <v>914.8</v>
      </c>
      <c r="F52" s="74"/>
      <c r="G52" s="75">
        <f t="shared" si="13"/>
        <v>10</v>
      </c>
      <c r="H52" s="74">
        <v>10</v>
      </c>
      <c r="I52" s="74"/>
      <c r="J52" s="75">
        <f t="shared" si="5"/>
        <v>10</v>
      </c>
      <c r="K52" s="74">
        <v>10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5">
        <f t="shared" si="1"/>
        <v>0</v>
      </c>
      <c r="AA52" s="74"/>
      <c r="AB52" s="74"/>
    </row>
    <row r="53" spans="1:28" s="19" customFormat="1" ht="28.5" hidden="1" customHeight="1" x14ac:dyDescent="0.2">
      <c r="A53" s="16" t="s">
        <v>167</v>
      </c>
      <c r="B53" s="17" t="s">
        <v>134</v>
      </c>
      <c r="C53" s="17" t="s">
        <v>168</v>
      </c>
      <c r="D53" s="70">
        <f>SUM(D54+D55+D56+D57)</f>
        <v>8832.2999999999993</v>
      </c>
      <c r="E53" s="70">
        <f>SUM(E54+E55+E56+E57)</f>
        <v>9009.1999999999989</v>
      </c>
      <c r="F53" s="70">
        <f>SUM(F54+F55+F56+F57)</f>
        <v>0</v>
      </c>
      <c r="G53" s="71">
        <f>SUM(G54+G55+G56+G57)</f>
        <v>8198</v>
      </c>
      <c r="H53" s="70">
        <f>SUM(H54+H55+H56+H57)</f>
        <v>8198</v>
      </c>
      <c r="I53" s="70">
        <f>I54+I55+I56+I57</f>
        <v>0</v>
      </c>
      <c r="J53" s="71">
        <f>SUM(J54+J55+J56+J57)</f>
        <v>14491.2</v>
      </c>
      <c r="K53" s="70">
        <f>SUM(K54+K55+K56+K57)</f>
        <v>14491.2</v>
      </c>
      <c r="L53" s="70">
        <f t="shared" ref="L53:R53" si="14">SUM(L54+L55+L56+L57)</f>
        <v>105</v>
      </c>
      <c r="M53" s="70">
        <f t="shared" si="14"/>
        <v>0</v>
      </c>
      <c r="N53" s="70">
        <f t="shared" si="14"/>
        <v>0</v>
      </c>
      <c r="O53" s="70">
        <f t="shared" si="14"/>
        <v>0</v>
      </c>
      <c r="P53" s="70">
        <f t="shared" si="14"/>
        <v>0</v>
      </c>
      <c r="Q53" s="70">
        <f t="shared" si="14"/>
        <v>0</v>
      </c>
      <c r="R53" s="70">
        <f t="shared" si="14"/>
        <v>0</v>
      </c>
      <c r="S53" s="70"/>
      <c r="T53" s="70">
        <f>SUM(T54+T55+T56+T57)</f>
        <v>0</v>
      </c>
      <c r="U53" s="70"/>
      <c r="V53" s="70"/>
      <c r="W53" s="70"/>
      <c r="X53" s="70"/>
      <c r="Y53" s="70"/>
      <c r="Z53" s="75">
        <f t="shared" si="1"/>
        <v>8905.2000000000007</v>
      </c>
      <c r="AA53" s="70">
        <f>SUM(AA54+AA55+AA56+AA57)</f>
        <v>8905.2000000000007</v>
      </c>
      <c r="AB53" s="70">
        <f>SUM(AB54+AB55+AB56+AB57)</f>
        <v>0</v>
      </c>
    </row>
    <row r="54" spans="1:28" ht="25.5" hidden="1" x14ac:dyDescent="0.2">
      <c r="A54" s="14" t="s">
        <v>299</v>
      </c>
      <c r="B54" s="15" t="s">
        <v>134</v>
      </c>
      <c r="C54" s="15" t="s">
        <v>168</v>
      </c>
      <c r="D54" s="72">
        <v>1615.8</v>
      </c>
      <c r="E54" s="73">
        <v>1236.8</v>
      </c>
      <c r="F54" s="74"/>
      <c r="G54" s="75">
        <f t="shared" si="13"/>
        <v>723</v>
      </c>
      <c r="H54" s="74">
        <v>723</v>
      </c>
      <c r="I54" s="74"/>
      <c r="J54" s="75">
        <f t="shared" si="5"/>
        <v>2655</v>
      </c>
      <c r="K54" s="74">
        <v>2655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5">
        <f t="shared" si="1"/>
        <v>800</v>
      </c>
      <c r="AA54" s="74">
        <v>800</v>
      </c>
      <c r="AB54" s="74"/>
    </row>
    <row r="55" spans="1:28" ht="27.75" hidden="1" customHeight="1" x14ac:dyDescent="0.2">
      <c r="A55" s="14" t="s">
        <v>300</v>
      </c>
      <c r="B55" s="15" t="s">
        <v>134</v>
      </c>
      <c r="C55" s="15" t="s">
        <v>168</v>
      </c>
      <c r="D55" s="72">
        <v>7216.5</v>
      </c>
      <c r="E55" s="73">
        <v>7772.4</v>
      </c>
      <c r="F55" s="74"/>
      <c r="G55" s="75">
        <f t="shared" si="13"/>
        <v>7475</v>
      </c>
      <c r="H55" s="74">
        <v>7475</v>
      </c>
      <c r="I55" s="74"/>
      <c r="J55" s="75">
        <f t="shared" si="5"/>
        <v>7440.2</v>
      </c>
      <c r="K55" s="74">
        <v>7440.2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5">
        <f t="shared" si="1"/>
        <v>7440.2</v>
      </c>
      <c r="AA55" s="74">
        <v>7440.2</v>
      </c>
      <c r="AB55" s="74"/>
    </row>
    <row r="56" spans="1:28" ht="19.5" hidden="1" customHeight="1" x14ac:dyDescent="0.2">
      <c r="A56" s="40" t="s">
        <v>23</v>
      </c>
      <c r="B56" s="43" t="s">
        <v>134</v>
      </c>
      <c r="C56" s="43" t="s">
        <v>168</v>
      </c>
      <c r="D56" s="72"/>
      <c r="E56" s="73"/>
      <c r="F56" s="74"/>
      <c r="G56" s="75">
        <f t="shared" si="13"/>
        <v>0</v>
      </c>
      <c r="H56" s="74"/>
      <c r="I56" s="74"/>
      <c r="J56" s="75">
        <f>SUM(K56+T56)</f>
        <v>4130</v>
      </c>
      <c r="K56" s="74">
        <v>4130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5">
        <f t="shared" si="1"/>
        <v>500</v>
      </c>
      <c r="AA56" s="74">
        <v>500</v>
      </c>
      <c r="AB56" s="74"/>
    </row>
    <row r="57" spans="1:28" s="48" customFormat="1" ht="19.5" hidden="1" customHeight="1" x14ac:dyDescent="0.2">
      <c r="A57" s="41" t="s">
        <v>425</v>
      </c>
      <c r="B57" s="47" t="s">
        <v>134</v>
      </c>
      <c r="C57" s="47" t="s">
        <v>168</v>
      </c>
      <c r="D57" s="80"/>
      <c r="E57" s="80"/>
      <c r="F57" s="80"/>
      <c r="G57" s="75">
        <f t="shared" si="13"/>
        <v>0</v>
      </c>
      <c r="H57" s="80">
        <v>0</v>
      </c>
      <c r="I57" s="80">
        <v>0</v>
      </c>
      <c r="J57" s="82">
        <f>SUM(K57+T57)</f>
        <v>266</v>
      </c>
      <c r="K57" s="74">
        <v>266</v>
      </c>
      <c r="L57" s="80">
        <v>105</v>
      </c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75">
        <f t="shared" si="1"/>
        <v>165</v>
      </c>
      <c r="AA57" s="80">
        <v>165</v>
      </c>
      <c r="AB57" s="80">
        <v>0</v>
      </c>
    </row>
    <row r="58" spans="1:28" s="18" customFormat="1" ht="25.5" hidden="1" x14ac:dyDescent="0.2">
      <c r="A58" s="16" t="s">
        <v>169</v>
      </c>
      <c r="B58" s="17" t="s">
        <v>134</v>
      </c>
      <c r="C58" s="17" t="s">
        <v>170</v>
      </c>
      <c r="D58" s="70">
        <f>SUM(D59)</f>
        <v>0</v>
      </c>
      <c r="E58" s="70">
        <f t="shared" ref="E58:AB58" si="15">SUM(E59)</f>
        <v>90</v>
      </c>
      <c r="F58" s="70">
        <f t="shared" si="15"/>
        <v>0</v>
      </c>
      <c r="G58" s="71">
        <f t="shared" si="15"/>
        <v>0</v>
      </c>
      <c r="H58" s="70">
        <f t="shared" si="15"/>
        <v>0</v>
      </c>
      <c r="I58" s="70">
        <f t="shared" si="15"/>
        <v>0</v>
      </c>
      <c r="J58" s="71">
        <f t="shared" si="15"/>
        <v>0</v>
      </c>
      <c r="K58" s="70">
        <f t="shared" si="15"/>
        <v>0</v>
      </c>
      <c r="L58" s="70">
        <f t="shared" si="15"/>
        <v>0</v>
      </c>
      <c r="M58" s="70">
        <f t="shared" si="15"/>
        <v>0</v>
      </c>
      <c r="N58" s="70">
        <f t="shared" si="15"/>
        <v>0</v>
      </c>
      <c r="O58" s="70">
        <f t="shared" si="15"/>
        <v>0</v>
      </c>
      <c r="P58" s="70">
        <f t="shared" si="15"/>
        <v>0</v>
      </c>
      <c r="Q58" s="70">
        <f t="shared" si="15"/>
        <v>0</v>
      </c>
      <c r="R58" s="70">
        <f t="shared" si="15"/>
        <v>0</v>
      </c>
      <c r="S58" s="70"/>
      <c r="T58" s="70">
        <f t="shared" si="15"/>
        <v>0</v>
      </c>
      <c r="U58" s="70"/>
      <c r="V58" s="70"/>
      <c r="W58" s="70"/>
      <c r="X58" s="70"/>
      <c r="Y58" s="70"/>
      <c r="Z58" s="75">
        <f t="shared" si="1"/>
        <v>0</v>
      </c>
      <c r="AA58" s="70">
        <f t="shared" si="15"/>
        <v>0</v>
      </c>
      <c r="AB58" s="70">
        <f t="shared" si="15"/>
        <v>0</v>
      </c>
    </row>
    <row r="59" spans="1:28" ht="38.25" hidden="1" x14ac:dyDescent="0.2">
      <c r="A59" s="14" t="s">
        <v>301</v>
      </c>
      <c r="B59" s="15" t="s">
        <v>134</v>
      </c>
      <c r="C59" s="15" t="s">
        <v>170</v>
      </c>
      <c r="D59" s="72"/>
      <c r="E59" s="73">
        <v>90</v>
      </c>
      <c r="F59" s="74"/>
      <c r="G59" s="75">
        <f t="shared" si="13"/>
        <v>0</v>
      </c>
      <c r="H59" s="74"/>
      <c r="I59" s="74"/>
      <c r="J59" s="75">
        <f t="shared" si="5"/>
        <v>0</v>
      </c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5">
        <f t="shared" si="1"/>
        <v>0</v>
      </c>
      <c r="AA59" s="74"/>
      <c r="AB59" s="74"/>
    </row>
    <row r="60" spans="1:28" s="130" customFormat="1" ht="17.25" hidden="1" customHeight="1" x14ac:dyDescent="0.2">
      <c r="A60" s="127" t="s">
        <v>171</v>
      </c>
      <c r="B60" s="128" t="s">
        <v>137</v>
      </c>
      <c r="C60" s="128" t="s">
        <v>131</v>
      </c>
      <c r="D60" s="129">
        <f t="shared" ref="D60:O60" si="16">SUM(D61+D95+D98+D100+D102+D116)</f>
        <v>56585.3</v>
      </c>
      <c r="E60" s="129">
        <f t="shared" si="16"/>
        <v>76228.5</v>
      </c>
      <c r="F60" s="129">
        <f t="shared" si="16"/>
        <v>0</v>
      </c>
      <c r="G60" s="69">
        <f t="shared" si="16"/>
        <v>72953.700000000012</v>
      </c>
      <c r="H60" s="129">
        <f>SUM(H61+H95+H98+H100+H102+H116)</f>
        <v>57515.6</v>
      </c>
      <c r="I60" s="129">
        <f t="shared" si="16"/>
        <v>15438.099999999999</v>
      </c>
      <c r="J60" s="69">
        <f t="shared" si="16"/>
        <v>154668.19999999998</v>
      </c>
      <c r="K60" s="129">
        <f t="shared" si="16"/>
        <v>91323.299999999988</v>
      </c>
      <c r="L60" s="129">
        <f t="shared" si="16"/>
        <v>0</v>
      </c>
      <c r="M60" s="129">
        <f t="shared" si="16"/>
        <v>0</v>
      </c>
      <c r="N60" s="129">
        <f t="shared" si="16"/>
        <v>0</v>
      </c>
      <c r="O60" s="129">
        <f t="shared" si="16"/>
        <v>0</v>
      </c>
      <c r="P60" s="129"/>
      <c r="Q60" s="129"/>
      <c r="R60" s="129">
        <f>SUM(R61+R95+R98+R100+R102+R116)</f>
        <v>0</v>
      </c>
      <c r="S60" s="129"/>
      <c r="T60" s="129">
        <f>SUM(T61+T95+T98+T100+T102+T116)</f>
        <v>63344.9</v>
      </c>
      <c r="U60" s="129"/>
      <c r="V60" s="129"/>
      <c r="W60" s="129"/>
      <c r="X60" s="129"/>
      <c r="Y60" s="129"/>
      <c r="Z60" s="75">
        <f t="shared" si="1"/>
        <v>128393.29999999999</v>
      </c>
      <c r="AA60" s="129">
        <f>SUM(AA61+AA95+AA98+AA100+AA102+AA116)</f>
        <v>65048.399999999994</v>
      </c>
      <c r="AB60" s="129">
        <f>SUM(AB61+AB95+AB98+AB100+AB102+AB116)</f>
        <v>63344.9</v>
      </c>
    </row>
    <row r="61" spans="1:28" s="18" customFormat="1" ht="17.25" hidden="1" customHeight="1" x14ac:dyDescent="0.2">
      <c r="A61" s="16" t="s">
        <v>172</v>
      </c>
      <c r="B61" s="17" t="s">
        <v>137</v>
      </c>
      <c r="C61" s="17" t="s">
        <v>130</v>
      </c>
      <c r="D61" s="70">
        <f>SUM(D62+D84+D94)</f>
        <v>2860.2</v>
      </c>
      <c r="E61" s="70">
        <f t="shared" ref="E61:K61" si="17">SUM(E62+E84)</f>
        <v>7893.1</v>
      </c>
      <c r="F61" s="70">
        <f t="shared" si="17"/>
        <v>0</v>
      </c>
      <c r="G61" s="71">
        <f t="shared" si="17"/>
        <v>0</v>
      </c>
      <c r="H61" s="70">
        <f t="shared" si="17"/>
        <v>0</v>
      </c>
      <c r="I61" s="70">
        <f t="shared" si="17"/>
        <v>0</v>
      </c>
      <c r="J61" s="71">
        <f t="shared" si="17"/>
        <v>0</v>
      </c>
      <c r="K61" s="70">
        <f t="shared" si="17"/>
        <v>0</v>
      </c>
      <c r="L61" s="70"/>
      <c r="M61" s="70"/>
      <c r="N61" s="70"/>
      <c r="O61" s="70"/>
      <c r="P61" s="70"/>
      <c r="Q61" s="70"/>
      <c r="R61" s="70"/>
      <c r="S61" s="70"/>
      <c r="T61" s="70">
        <f>SUM(T62+T84)</f>
        <v>0</v>
      </c>
      <c r="U61" s="70"/>
      <c r="V61" s="70"/>
      <c r="W61" s="70"/>
      <c r="X61" s="70"/>
      <c r="Y61" s="70"/>
      <c r="Z61" s="75">
        <f t="shared" si="1"/>
        <v>0</v>
      </c>
      <c r="AA61" s="70">
        <f>SUM(AA62+AA84)</f>
        <v>0</v>
      </c>
      <c r="AB61" s="70">
        <f>SUM(AB62+AB84)</f>
        <v>0</v>
      </c>
    </row>
    <row r="62" spans="1:28" s="18" customFormat="1" ht="37.5" hidden="1" customHeight="1" collapsed="1" x14ac:dyDescent="0.2">
      <c r="A62" s="22" t="s">
        <v>427</v>
      </c>
      <c r="B62" s="23" t="s">
        <v>137</v>
      </c>
      <c r="C62" s="23" t="s">
        <v>130</v>
      </c>
      <c r="D62" s="83">
        <f t="shared" ref="D62:K62" si="18">SUM(D63+D64+D65+D67+D68+D69+D70+D71+D72+D73+D74+D75+D76+D77+D78+D79+D80+D82+D83)</f>
        <v>2349.5</v>
      </c>
      <c r="E62" s="83">
        <f>SUM(E63+E64+E65+E66+E67+E68+E69+E70+E71+E72+E73+E74+E75+E76+E77+E78+E79+E80+E81+E82+E83)</f>
        <v>5394.4</v>
      </c>
      <c r="F62" s="83">
        <f t="shared" si="18"/>
        <v>0</v>
      </c>
      <c r="G62" s="84">
        <f t="shared" si="18"/>
        <v>0</v>
      </c>
      <c r="H62" s="83">
        <f t="shared" si="18"/>
        <v>0</v>
      </c>
      <c r="I62" s="83">
        <f t="shared" si="18"/>
        <v>0</v>
      </c>
      <c r="J62" s="84">
        <f t="shared" si="18"/>
        <v>0</v>
      </c>
      <c r="K62" s="83">
        <f t="shared" si="18"/>
        <v>0</v>
      </c>
      <c r="L62" s="83"/>
      <c r="M62" s="83"/>
      <c r="N62" s="83"/>
      <c r="O62" s="83"/>
      <c r="P62" s="83"/>
      <c r="Q62" s="83"/>
      <c r="R62" s="83"/>
      <c r="S62" s="83"/>
      <c r="T62" s="83">
        <f>SUM(T63+T64+T65+T67+T68+T69+T70+T71+T72+T73+T74+T75+T76+T77+T78+T79+T80+T82+T83)</f>
        <v>0</v>
      </c>
      <c r="U62" s="83"/>
      <c r="V62" s="83"/>
      <c r="W62" s="83"/>
      <c r="X62" s="83"/>
      <c r="Y62" s="83"/>
      <c r="Z62" s="75">
        <f t="shared" si="1"/>
        <v>0</v>
      </c>
      <c r="AA62" s="83">
        <f>SUM(AA63+AA64+AA65+AA67+AA68+AA69+AA70+AA71+AA72+AA73+AA74+AA75+AA76+AA77+AA78+AA79+AA80+AA82+AA83)</f>
        <v>0</v>
      </c>
      <c r="AB62" s="83">
        <f>SUM(AB63+AB64+AB65+AB67+AB68+AB69+AB70+AB71+AB72+AB73+AB74+AB75+AB76+AB77+AB78+AB79+AB80+AB82+AB83)</f>
        <v>0</v>
      </c>
    </row>
    <row r="63" spans="1:28" hidden="1" outlineLevel="1" x14ac:dyDescent="0.2">
      <c r="A63" s="14" t="s">
        <v>303</v>
      </c>
      <c r="B63" s="15" t="s">
        <v>137</v>
      </c>
      <c r="C63" s="15" t="s">
        <v>130</v>
      </c>
      <c r="D63" s="72"/>
      <c r="E63" s="72">
        <v>118.7</v>
      </c>
      <c r="F63" s="74"/>
      <c r="G63" s="75">
        <f t="shared" ref="G63:G122" si="19">SUM(I63+H63)</f>
        <v>0</v>
      </c>
      <c r="H63" s="74"/>
      <c r="I63" s="74"/>
      <c r="J63" s="75">
        <f t="shared" ref="J63:J124" si="20">SUM(K63+T63)</f>
        <v>0</v>
      </c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5">
        <f t="shared" si="1"/>
        <v>0</v>
      </c>
      <c r="AA63" s="74"/>
      <c r="AB63" s="74"/>
    </row>
    <row r="64" spans="1:28" hidden="1" outlineLevel="1" x14ac:dyDescent="0.2">
      <c r="A64" s="14" t="s">
        <v>304</v>
      </c>
      <c r="B64" s="15" t="s">
        <v>137</v>
      </c>
      <c r="C64" s="15" t="s">
        <v>130</v>
      </c>
      <c r="D64" s="72"/>
      <c r="E64" s="72">
        <v>88.5</v>
      </c>
      <c r="F64" s="74"/>
      <c r="G64" s="75">
        <f t="shared" si="19"/>
        <v>0</v>
      </c>
      <c r="H64" s="74"/>
      <c r="I64" s="74"/>
      <c r="J64" s="75">
        <f t="shared" si="20"/>
        <v>0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5">
        <f t="shared" si="1"/>
        <v>0</v>
      </c>
      <c r="AA64" s="74"/>
      <c r="AB64" s="74"/>
    </row>
    <row r="65" spans="1:28" hidden="1" outlineLevel="1" x14ac:dyDescent="0.2">
      <c r="A65" s="10" t="s">
        <v>305</v>
      </c>
      <c r="B65" s="15" t="s">
        <v>137</v>
      </c>
      <c r="C65" s="15" t="s">
        <v>130</v>
      </c>
      <c r="D65" s="72"/>
      <c r="E65" s="72">
        <v>217.4</v>
      </c>
      <c r="F65" s="74"/>
      <c r="G65" s="75">
        <f t="shared" si="19"/>
        <v>0</v>
      </c>
      <c r="H65" s="74"/>
      <c r="I65" s="74"/>
      <c r="J65" s="75">
        <f t="shared" si="20"/>
        <v>0</v>
      </c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5">
        <f t="shared" si="1"/>
        <v>0</v>
      </c>
      <c r="AA65" s="74"/>
      <c r="AB65" s="74"/>
    </row>
    <row r="66" spans="1:28" hidden="1" outlineLevel="1" x14ac:dyDescent="0.2">
      <c r="A66" s="14" t="s">
        <v>327</v>
      </c>
      <c r="B66" s="15" t="s">
        <v>137</v>
      </c>
      <c r="C66" s="15" t="s">
        <v>130</v>
      </c>
      <c r="D66" s="72"/>
      <c r="E66" s="72">
        <v>228.6</v>
      </c>
      <c r="F66" s="74"/>
      <c r="G66" s="75">
        <f t="shared" si="19"/>
        <v>0</v>
      </c>
      <c r="H66" s="74"/>
      <c r="I66" s="74"/>
      <c r="J66" s="75">
        <f t="shared" si="20"/>
        <v>0</v>
      </c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5">
        <f t="shared" si="1"/>
        <v>0</v>
      </c>
      <c r="AA66" s="74"/>
      <c r="AB66" s="74"/>
    </row>
    <row r="67" spans="1:28" hidden="1" outlineLevel="1" x14ac:dyDescent="0.2">
      <c r="A67" s="14" t="s">
        <v>328</v>
      </c>
      <c r="B67" s="15" t="s">
        <v>137</v>
      </c>
      <c r="C67" s="15" t="s">
        <v>130</v>
      </c>
      <c r="D67" s="72"/>
      <c r="E67" s="72">
        <v>252.7</v>
      </c>
      <c r="F67" s="74"/>
      <c r="G67" s="75">
        <f t="shared" si="19"/>
        <v>0</v>
      </c>
      <c r="H67" s="74"/>
      <c r="I67" s="74"/>
      <c r="J67" s="75">
        <f t="shared" si="20"/>
        <v>0</v>
      </c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>
        <f t="shared" si="1"/>
        <v>0</v>
      </c>
      <c r="AA67" s="74"/>
      <c r="AB67" s="74"/>
    </row>
    <row r="68" spans="1:28" hidden="1" outlineLevel="1" x14ac:dyDescent="0.2">
      <c r="A68" s="14" t="s">
        <v>329</v>
      </c>
      <c r="B68" s="15" t="s">
        <v>137</v>
      </c>
      <c r="C68" s="15" t="s">
        <v>130</v>
      </c>
      <c r="D68" s="72"/>
      <c r="E68" s="72">
        <v>421.8</v>
      </c>
      <c r="F68" s="74"/>
      <c r="G68" s="75">
        <f t="shared" si="19"/>
        <v>0</v>
      </c>
      <c r="H68" s="74"/>
      <c r="I68" s="74"/>
      <c r="J68" s="75">
        <f t="shared" si="20"/>
        <v>0</v>
      </c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5">
        <f t="shared" si="1"/>
        <v>0</v>
      </c>
      <c r="AA68" s="74"/>
      <c r="AB68" s="74"/>
    </row>
    <row r="69" spans="1:28" hidden="1" outlineLevel="1" x14ac:dyDescent="0.2">
      <c r="A69" s="14" t="s">
        <v>330</v>
      </c>
      <c r="B69" s="15" t="s">
        <v>137</v>
      </c>
      <c r="C69" s="15" t="s">
        <v>130</v>
      </c>
      <c r="D69" s="72"/>
      <c r="E69" s="72">
        <v>101</v>
      </c>
      <c r="F69" s="74"/>
      <c r="G69" s="75">
        <f t="shared" si="19"/>
        <v>0</v>
      </c>
      <c r="H69" s="74"/>
      <c r="I69" s="74"/>
      <c r="J69" s="75">
        <f t="shared" si="20"/>
        <v>0</v>
      </c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5">
        <f t="shared" si="1"/>
        <v>0</v>
      </c>
      <c r="AA69" s="74"/>
      <c r="AB69" s="74"/>
    </row>
    <row r="70" spans="1:28" hidden="1" outlineLevel="1" x14ac:dyDescent="0.2">
      <c r="A70" s="14" t="s">
        <v>331</v>
      </c>
      <c r="B70" s="15" t="s">
        <v>137</v>
      </c>
      <c r="C70" s="15" t="s">
        <v>130</v>
      </c>
      <c r="D70" s="72"/>
      <c r="E70" s="72">
        <v>189.5</v>
      </c>
      <c r="F70" s="74"/>
      <c r="G70" s="75">
        <f t="shared" si="19"/>
        <v>0</v>
      </c>
      <c r="H70" s="74"/>
      <c r="I70" s="74"/>
      <c r="J70" s="75">
        <f t="shared" si="20"/>
        <v>0</v>
      </c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5">
        <f t="shared" si="1"/>
        <v>0</v>
      </c>
      <c r="AA70" s="74"/>
      <c r="AB70" s="74"/>
    </row>
    <row r="71" spans="1:28" hidden="1" outlineLevel="1" x14ac:dyDescent="0.2">
      <c r="A71" s="14" t="s">
        <v>332</v>
      </c>
      <c r="B71" s="15" t="s">
        <v>137</v>
      </c>
      <c r="C71" s="15" t="s">
        <v>130</v>
      </c>
      <c r="D71" s="72"/>
      <c r="E71" s="72">
        <v>205.5</v>
      </c>
      <c r="F71" s="74"/>
      <c r="G71" s="75">
        <f t="shared" si="19"/>
        <v>0</v>
      </c>
      <c r="H71" s="74"/>
      <c r="I71" s="74"/>
      <c r="J71" s="75">
        <f t="shared" si="20"/>
        <v>0</v>
      </c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5">
        <f t="shared" ref="Z71:Z134" si="21">SUM(AA71:AB71)</f>
        <v>0</v>
      </c>
      <c r="AA71" s="74"/>
      <c r="AB71" s="74"/>
    </row>
    <row r="72" spans="1:28" hidden="1" outlineLevel="1" x14ac:dyDescent="0.2">
      <c r="A72" s="14" t="s">
        <v>333</v>
      </c>
      <c r="B72" s="15" t="s">
        <v>137</v>
      </c>
      <c r="C72" s="15" t="s">
        <v>130</v>
      </c>
      <c r="D72" s="72"/>
      <c r="E72" s="72">
        <v>229.3</v>
      </c>
      <c r="F72" s="74"/>
      <c r="G72" s="75">
        <f t="shared" si="19"/>
        <v>0</v>
      </c>
      <c r="H72" s="74"/>
      <c r="I72" s="74"/>
      <c r="J72" s="75">
        <f t="shared" si="20"/>
        <v>0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5">
        <f t="shared" si="21"/>
        <v>0</v>
      </c>
      <c r="AA72" s="74"/>
      <c r="AB72" s="74"/>
    </row>
    <row r="73" spans="1:28" hidden="1" outlineLevel="1" x14ac:dyDescent="0.2">
      <c r="A73" s="14" t="s">
        <v>338</v>
      </c>
      <c r="B73" s="15" t="s">
        <v>137</v>
      </c>
      <c r="C73" s="15" t="s">
        <v>130</v>
      </c>
      <c r="D73" s="72"/>
      <c r="E73" s="72">
        <v>75.8</v>
      </c>
      <c r="F73" s="74"/>
      <c r="G73" s="75">
        <f t="shared" si="19"/>
        <v>0</v>
      </c>
      <c r="H73" s="74"/>
      <c r="I73" s="74"/>
      <c r="J73" s="75">
        <f t="shared" si="20"/>
        <v>0</v>
      </c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5">
        <f t="shared" si="21"/>
        <v>0</v>
      </c>
      <c r="AA73" s="74"/>
      <c r="AB73" s="74"/>
    </row>
    <row r="74" spans="1:28" hidden="1" outlineLevel="1" x14ac:dyDescent="0.2">
      <c r="A74" s="14" t="s">
        <v>334</v>
      </c>
      <c r="B74" s="15" t="s">
        <v>137</v>
      </c>
      <c r="C74" s="15" t="s">
        <v>130</v>
      </c>
      <c r="D74" s="72">
        <v>30</v>
      </c>
      <c r="E74" s="72">
        <v>328.5</v>
      </c>
      <c r="F74" s="74"/>
      <c r="G74" s="75">
        <f t="shared" si="19"/>
        <v>0</v>
      </c>
      <c r="H74" s="74"/>
      <c r="I74" s="74"/>
      <c r="J74" s="75">
        <f t="shared" si="20"/>
        <v>0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5">
        <f t="shared" si="21"/>
        <v>0</v>
      </c>
      <c r="AA74" s="74"/>
      <c r="AB74" s="74"/>
    </row>
    <row r="75" spans="1:28" hidden="1" outlineLevel="1" x14ac:dyDescent="0.2">
      <c r="A75" s="14" t="s">
        <v>335</v>
      </c>
      <c r="B75" s="15" t="s">
        <v>137</v>
      </c>
      <c r="C75" s="15" t="s">
        <v>130</v>
      </c>
      <c r="D75" s="72">
        <v>30</v>
      </c>
      <c r="E75" s="72">
        <v>63.2</v>
      </c>
      <c r="F75" s="74"/>
      <c r="G75" s="75">
        <f t="shared" si="19"/>
        <v>0</v>
      </c>
      <c r="H75" s="74"/>
      <c r="I75" s="74"/>
      <c r="J75" s="75">
        <f t="shared" si="20"/>
        <v>0</v>
      </c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5">
        <f t="shared" si="21"/>
        <v>0</v>
      </c>
      <c r="AA75" s="74"/>
      <c r="AB75" s="74"/>
    </row>
    <row r="76" spans="1:28" hidden="1" outlineLevel="1" x14ac:dyDescent="0.2">
      <c r="A76" s="14" t="s">
        <v>336</v>
      </c>
      <c r="B76" s="15" t="s">
        <v>137</v>
      </c>
      <c r="C76" s="15" t="s">
        <v>130</v>
      </c>
      <c r="D76" s="72"/>
      <c r="E76" s="72">
        <v>163.1</v>
      </c>
      <c r="F76" s="74"/>
      <c r="G76" s="75">
        <f t="shared" si="19"/>
        <v>0</v>
      </c>
      <c r="H76" s="74"/>
      <c r="I76" s="74"/>
      <c r="J76" s="75">
        <f t="shared" si="20"/>
        <v>0</v>
      </c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5">
        <f t="shared" si="21"/>
        <v>0</v>
      </c>
      <c r="AA76" s="74"/>
      <c r="AB76" s="74"/>
    </row>
    <row r="77" spans="1:28" hidden="1" outlineLevel="1" x14ac:dyDescent="0.2">
      <c r="A77" s="14" t="s">
        <v>337</v>
      </c>
      <c r="B77" s="15" t="s">
        <v>137</v>
      </c>
      <c r="C77" s="15" t="s">
        <v>130</v>
      </c>
      <c r="D77" s="72">
        <v>30</v>
      </c>
      <c r="E77" s="72">
        <v>165.7</v>
      </c>
      <c r="F77" s="74"/>
      <c r="G77" s="75">
        <f t="shared" si="19"/>
        <v>0</v>
      </c>
      <c r="H77" s="74"/>
      <c r="I77" s="74"/>
      <c r="J77" s="75">
        <f t="shared" si="20"/>
        <v>0</v>
      </c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5">
        <f t="shared" si="21"/>
        <v>0</v>
      </c>
      <c r="AA77" s="74"/>
      <c r="AB77" s="74"/>
    </row>
    <row r="78" spans="1:28" hidden="1" outlineLevel="1" x14ac:dyDescent="0.2">
      <c r="A78" s="14" t="s">
        <v>339</v>
      </c>
      <c r="B78" s="15" t="s">
        <v>137</v>
      </c>
      <c r="C78" s="15" t="s">
        <v>130</v>
      </c>
      <c r="D78" s="72"/>
      <c r="E78" s="72">
        <v>100</v>
      </c>
      <c r="F78" s="74"/>
      <c r="G78" s="75">
        <f t="shared" si="19"/>
        <v>0</v>
      </c>
      <c r="H78" s="74"/>
      <c r="I78" s="74"/>
      <c r="J78" s="75">
        <f t="shared" si="20"/>
        <v>0</v>
      </c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5">
        <f t="shared" si="21"/>
        <v>0</v>
      </c>
      <c r="AA78" s="74"/>
      <c r="AB78" s="74"/>
    </row>
    <row r="79" spans="1:28" hidden="1" outlineLevel="1" x14ac:dyDescent="0.2">
      <c r="A79" s="14" t="s">
        <v>340</v>
      </c>
      <c r="B79" s="15" t="s">
        <v>137</v>
      </c>
      <c r="C79" s="15" t="s">
        <v>130</v>
      </c>
      <c r="D79" s="72"/>
      <c r="E79" s="72">
        <v>151</v>
      </c>
      <c r="F79" s="74"/>
      <c r="G79" s="75">
        <f t="shared" si="19"/>
        <v>0</v>
      </c>
      <c r="H79" s="74"/>
      <c r="I79" s="74"/>
      <c r="J79" s="75">
        <f t="shared" si="20"/>
        <v>0</v>
      </c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5">
        <f t="shared" si="21"/>
        <v>0</v>
      </c>
      <c r="AA79" s="74"/>
      <c r="AB79" s="74"/>
    </row>
    <row r="80" spans="1:28" hidden="1" outlineLevel="1" x14ac:dyDescent="0.2">
      <c r="A80" s="14" t="s">
        <v>341</v>
      </c>
      <c r="B80" s="15" t="s">
        <v>137</v>
      </c>
      <c r="C80" s="15" t="s">
        <v>130</v>
      </c>
      <c r="D80" s="72">
        <v>20.9</v>
      </c>
      <c r="E80" s="72">
        <v>88.5</v>
      </c>
      <c r="F80" s="74"/>
      <c r="G80" s="75">
        <f t="shared" si="19"/>
        <v>0</v>
      </c>
      <c r="H80" s="74"/>
      <c r="I80" s="74"/>
      <c r="J80" s="75">
        <f t="shared" si="20"/>
        <v>0</v>
      </c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5">
        <f t="shared" si="21"/>
        <v>0</v>
      </c>
      <c r="AA80" s="74"/>
      <c r="AB80" s="74"/>
    </row>
    <row r="81" spans="1:28" hidden="1" outlineLevel="1" x14ac:dyDescent="0.2">
      <c r="A81" s="14" t="s">
        <v>104</v>
      </c>
      <c r="B81" s="15" t="s">
        <v>137</v>
      </c>
      <c r="C81" s="15" t="s">
        <v>130</v>
      </c>
      <c r="D81" s="72"/>
      <c r="E81" s="72">
        <v>143.30000000000001</v>
      </c>
      <c r="F81" s="74"/>
      <c r="G81" s="75"/>
      <c r="H81" s="74"/>
      <c r="I81" s="74"/>
      <c r="J81" s="75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5">
        <f t="shared" si="21"/>
        <v>0</v>
      </c>
      <c r="AA81" s="74"/>
      <c r="AB81" s="74"/>
    </row>
    <row r="82" spans="1:28" hidden="1" outlineLevel="1" x14ac:dyDescent="0.2">
      <c r="A82" s="14" t="s">
        <v>342</v>
      </c>
      <c r="B82" s="15" t="s">
        <v>137</v>
      </c>
      <c r="C82" s="15" t="s">
        <v>130</v>
      </c>
      <c r="D82" s="72"/>
      <c r="E82" s="72">
        <v>757.6</v>
      </c>
      <c r="F82" s="74"/>
      <c r="G82" s="75">
        <f t="shared" si="19"/>
        <v>0</v>
      </c>
      <c r="H82" s="74"/>
      <c r="I82" s="74"/>
      <c r="J82" s="75">
        <f t="shared" si="20"/>
        <v>0</v>
      </c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5">
        <f t="shared" si="21"/>
        <v>0</v>
      </c>
      <c r="AA82" s="74"/>
      <c r="AB82" s="74"/>
    </row>
    <row r="83" spans="1:28" hidden="1" outlineLevel="1" x14ac:dyDescent="0.2">
      <c r="A83" s="14" t="s">
        <v>343</v>
      </c>
      <c r="B83" s="15" t="s">
        <v>137</v>
      </c>
      <c r="C83" s="15" t="s">
        <v>130</v>
      </c>
      <c r="D83" s="72">
        <v>2238.6</v>
      </c>
      <c r="E83" s="72">
        <v>1304.7</v>
      </c>
      <c r="F83" s="74"/>
      <c r="G83" s="75">
        <f t="shared" si="19"/>
        <v>0</v>
      </c>
      <c r="H83" s="74"/>
      <c r="I83" s="74"/>
      <c r="J83" s="75">
        <f t="shared" si="20"/>
        <v>0</v>
      </c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5">
        <f t="shared" si="21"/>
        <v>0</v>
      </c>
      <c r="AA83" s="74"/>
      <c r="AB83" s="74"/>
    </row>
    <row r="84" spans="1:28" s="18" customFormat="1" ht="27" hidden="1" customHeight="1" collapsed="1" x14ac:dyDescent="0.2">
      <c r="A84" s="22" t="s">
        <v>428</v>
      </c>
      <c r="B84" s="23" t="s">
        <v>137</v>
      </c>
      <c r="C84" s="23" t="s">
        <v>130</v>
      </c>
      <c r="D84" s="83">
        <f>SUM(D85+D86+D87+D88+D89+D90+D91+D93+D92)</f>
        <v>335.70000000000005</v>
      </c>
      <c r="E84" s="83">
        <f>SUM(E85+E86+E87+E88+E89+E90+E91+E92+E93)</f>
        <v>2498.7000000000003</v>
      </c>
      <c r="F84" s="83">
        <f t="shared" ref="F84:K84" si="22">SUM(F85+F86+F87+F88+F89+F90+F91)</f>
        <v>0</v>
      </c>
      <c r="G84" s="84">
        <f t="shared" si="22"/>
        <v>0</v>
      </c>
      <c r="H84" s="83">
        <f t="shared" si="22"/>
        <v>0</v>
      </c>
      <c r="I84" s="83">
        <f t="shared" si="22"/>
        <v>0</v>
      </c>
      <c r="J84" s="84">
        <f t="shared" si="22"/>
        <v>0</v>
      </c>
      <c r="K84" s="83">
        <f t="shared" si="22"/>
        <v>0</v>
      </c>
      <c r="L84" s="83"/>
      <c r="M84" s="83"/>
      <c r="N84" s="83"/>
      <c r="O84" s="83"/>
      <c r="P84" s="83"/>
      <c r="Q84" s="83"/>
      <c r="R84" s="83"/>
      <c r="S84" s="83"/>
      <c r="T84" s="83">
        <f>SUM(T85+T86+T87+T88+T89+T90+T91)</f>
        <v>0</v>
      </c>
      <c r="U84" s="83"/>
      <c r="V84" s="83"/>
      <c r="W84" s="83"/>
      <c r="X84" s="83"/>
      <c r="Y84" s="83"/>
      <c r="Z84" s="75">
        <f t="shared" si="21"/>
        <v>0</v>
      </c>
      <c r="AA84" s="83">
        <f>SUM(AA85+AA86+AA87+AA88+AA89+AA90+AA91)</f>
        <v>0</v>
      </c>
      <c r="AB84" s="83">
        <f>SUM(AB85+AB86+AB87+AB88+AB89+AB90+AB91)</f>
        <v>0</v>
      </c>
    </row>
    <row r="85" spans="1:28" hidden="1" outlineLevel="1" x14ac:dyDescent="0.2">
      <c r="A85" s="111" t="s">
        <v>74</v>
      </c>
      <c r="B85" s="23" t="s">
        <v>137</v>
      </c>
      <c r="C85" s="23" t="s">
        <v>130</v>
      </c>
      <c r="D85" s="72">
        <v>30</v>
      </c>
      <c r="E85" s="72">
        <v>75.8</v>
      </c>
      <c r="F85" s="74"/>
      <c r="G85" s="75">
        <f t="shared" si="19"/>
        <v>0</v>
      </c>
      <c r="H85" s="74"/>
      <c r="I85" s="74"/>
      <c r="J85" s="75">
        <f t="shared" si="20"/>
        <v>0</v>
      </c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5">
        <f t="shared" si="21"/>
        <v>0</v>
      </c>
      <c r="AA85" s="74"/>
      <c r="AB85" s="74"/>
    </row>
    <row r="86" spans="1:28" hidden="1" outlineLevel="1" x14ac:dyDescent="0.2">
      <c r="A86" s="111" t="s">
        <v>75</v>
      </c>
      <c r="B86" s="23" t="s">
        <v>137</v>
      </c>
      <c r="C86" s="23" t="s">
        <v>130</v>
      </c>
      <c r="D86" s="72"/>
      <c r="E86" s="72">
        <v>194.6</v>
      </c>
      <c r="F86" s="74"/>
      <c r="G86" s="75">
        <f t="shared" si="19"/>
        <v>0</v>
      </c>
      <c r="H86" s="74"/>
      <c r="I86" s="74"/>
      <c r="J86" s="75">
        <f t="shared" si="20"/>
        <v>0</v>
      </c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5">
        <f t="shared" si="21"/>
        <v>0</v>
      </c>
      <c r="AA86" s="74"/>
      <c r="AB86" s="74"/>
    </row>
    <row r="87" spans="1:28" hidden="1" outlineLevel="1" x14ac:dyDescent="0.2">
      <c r="A87" s="111" t="s">
        <v>76</v>
      </c>
      <c r="B87" s="23" t="s">
        <v>137</v>
      </c>
      <c r="C87" s="23" t="s">
        <v>130</v>
      </c>
      <c r="D87" s="72"/>
      <c r="E87" s="72">
        <v>379</v>
      </c>
      <c r="F87" s="74"/>
      <c r="G87" s="75">
        <f t="shared" si="19"/>
        <v>0</v>
      </c>
      <c r="H87" s="74"/>
      <c r="I87" s="74"/>
      <c r="J87" s="75">
        <f t="shared" si="20"/>
        <v>0</v>
      </c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5">
        <f t="shared" si="21"/>
        <v>0</v>
      </c>
      <c r="AA87" s="74"/>
      <c r="AB87" s="74"/>
    </row>
    <row r="88" spans="1:28" hidden="1" outlineLevel="1" x14ac:dyDescent="0.2">
      <c r="A88" s="111" t="s">
        <v>77</v>
      </c>
      <c r="B88" s="23" t="s">
        <v>137</v>
      </c>
      <c r="C88" s="23" t="s">
        <v>130</v>
      </c>
      <c r="D88" s="72">
        <v>251.6</v>
      </c>
      <c r="E88" s="72">
        <v>716</v>
      </c>
      <c r="F88" s="74"/>
      <c r="G88" s="75">
        <f t="shared" si="19"/>
        <v>0</v>
      </c>
      <c r="H88" s="74"/>
      <c r="I88" s="74"/>
      <c r="J88" s="75">
        <f t="shared" si="20"/>
        <v>0</v>
      </c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5">
        <f t="shared" si="21"/>
        <v>0</v>
      </c>
      <c r="AA88" s="74"/>
      <c r="AB88" s="74"/>
    </row>
    <row r="89" spans="1:28" hidden="1" outlineLevel="1" x14ac:dyDescent="0.2">
      <c r="A89" s="111" t="s">
        <v>78</v>
      </c>
      <c r="B89" s="23" t="s">
        <v>137</v>
      </c>
      <c r="C89" s="23" t="s">
        <v>130</v>
      </c>
      <c r="D89" s="72"/>
      <c r="E89" s="72">
        <v>467.4</v>
      </c>
      <c r="F89" s="74"/>
      <c r="G89" s="75">
        <f t="shared" si="19"/>
        <v>0</v>
      </c>
      <c r="H89" s="74"/>
      <c r="I89" s="74"/>
      <c r="J89" s="75">
        <f t="shared" si="20"/>
        <v>0</v>
      </c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5">
        <f t="shared" si="21"/>
        <v>0</v>
      </c>
      <c r="AA89" s="74"/>
      <c r="AB89" s="74"/>
    </row>
    <row r="90" spans="1:28" hidden="1" outlineLevel="1" x14ac:dyDescent="0.2">
      <c r="A90" s="111" t="s">
        <v>79</v>
      </c>
      <c r="B90" s="23" t="s">
        <v>137</v>
      </c>
      <c r="C90" s="23" t="s">
        <v>130</v>
      </c>
      <c r="D90" s="72"/>
      <c r="E90" s="72">
        <v>315.39999999999998</v>
      </c>
      <c r="F90" s="74"/>
      <c r="G90" s="75">
        <f t="shared" si="19"/>
        <v>0</v>
      </c>
      <c r="H90" s="74"/>
      <c r="I90" s="74"/>
      <c r="J90" s="75">
        <f t="shared" si="20"/>
        <v>0</v>
      </c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5">
        <f t="shared" si="21"/>
        <v>0</v>
      </c>
      <c r="AA90" s="74"/>
      <c r="AB90" s="74"/>
    </row>
    <row r="91" spans="1:28" hidden="1" outlineLevel="1" x14ac:dyDescent="0.2">
      <c r="A91" s="111" t="s">
        <v>80</v>
      </c>
      <c r="B91" s="23" t="s">
        <v>137</v>
      </c>
      <c r="C91" s="23" t="s">
        <v>130</v>
      </c>
      <c r="D91" s="72"/>
      <c r="E91" s="72">
        <v>350.5</v>
      </c>
      <c r="F91" s="74"/>
      <c r="G91" s="75">
        <f t="shared" si="19"/>
        <v>0</v>
      </c>
      <c r="H91" s="74"/>
      <c r="I91" s="74"/>
      <c r="J91" s="75">
        <f t="shared" si="20"/>
        <v>0</v>
      </c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5">
        <f t="shared" si="21"/>
        <v>0</v>
      </c>
      <c r="AA91" s="74"/>
      <c r="AB91" s="74"/>
    </row>
    <row r="92" spans="1:28" hidden="1" outlineLevel="1" x14ac:dyDescent="0.2">
      <c r="A92" s="112" t="s">
        <v>81</v>
      </c>
      <c r="B92" s="23" t="s">
        <v>137</v>
      </c>
      <c r="C92" s="23" t="s">
        <v>130</v>
      </c>
      <c r="D92" s="72">
        <v>23.1</v>
      </c>
      <c r="E92" s="72"/>
      <c r="F92" s="74"/>
      <c r="G92" s="75">
        <f t="shared" si="19"/>
        <v>0</v>
      </c>
      <c r="H92" s="74"/>
      <c r="I92" s="74"/>
      <c r="J92" s="75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5">
        <f t="shared" si="21"/>
        <v>0</v>
      </c>
      <c r="AA92" s="74"/>
      <c r="AB92" s="74"/>
    </row>
    <row r="93" spans="1:28" hidden="1" outlineLevel="1" x14ac:dyDescent="0.2">
      <c r="A93" s="112" t="s">
        <v>82</v>
      </c>
      <c r="B93" s="23" t="s">
        <v>137</v>
      </c>
      <c r="C93" s="23" t="s">
        <v>130</v>
      </c>
      <c r="D93" s="72">
        <v>31</v>
      </c>
      <c r="E93" s="72"/>
      <c r="F93" s="74"/>
      <c r="G93" s="75">
        <f t="shared" si="19"/>
        <v>0</v>
      </c>
      <c r="H93" s="74"/>
      <c r="I93" s="74"/>
      <c r="J93" s="75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5">
        <f t="shared" si="21"/>
        <v>0</v>
      </c>
      <c r="AA93" s="74"/>
      <c r="AB93" s="74"/>
    </row>
    <row r="94" spans="1:28" ht="25.5" hidden="1" collapsed="1" x14ac:dyDescent="0.2">
      <c r="A94" s="41" t="s">
        <v>41</v>
      </c>
      <c r="B94" s="23" t="s">
        <v>137</v>
      </c>
      <c r="C94" s="23" t="s">
        <v>130</v>
      </c>
      <c r="D94" s="72">
        <v>175</v>
      </c>
      <c r="E94" s="72"/>
      <c r="F94" s="74"/>
      <c r="G94" s="75">
        <f t="shared" si="19"/>
        <v>0</v>
      </c>
      <c r="H94" s="74"/>
      <c r="I94" s="74"/>
      <c r="J94" s="75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5">
        <f t="shared" si="21"/>
        <v>0</v>
      </c>
      <c r="AA94" s="74"/>
      <c r="AB94" s="74"/>
    </row>
    <row r="95" spans="1:28" s="18" customFormat="1" ht="16.5" hidden="1" customHeight="1" x14ac:dyDescent="0.2">
      <c r="A95" s="16" t="s">
        <v>190</v>
      </c>
      <c r="B95" s="17" t="s">
        <v>137</v>
      </c>
      <c r="C95" s="17" t="s">
        <v>139</v>
      </c>
      <c r="D95" s="70">
        <f t="shared" ref="D95:K95" si="23">SUM(D96+D97)</f>
        <v>369.4</v>
      </c>
      <c r="E95" s="70">
        <f t="shared" si="23"/>
        <v>10067.099999999999</v>
      </c>
      <c r="F95" s="70">
        <f t="shared" si="23"/>
        <v>0</v>
      </c>
      <c r="G95" s="71">
        <f t="shared" si="23"/>
        <v>8759.4</v>
      </c>
      <c r="H95" s="70">
        <f t="shared" si="23"/>
        <v>0</v>
      </c>
      <c r="I95" s="70">
        <f t="shared" si="23"/>
        <v>8759.4</v>
      </c>
      <c r="J95" s="71">
        <f t="shared" si="23"/>
        <v>11824</v>
      </c>
      <c r="K95" s="70">
        <f t="shared" si="23"/>
        <v>0</v>
      </c>
      <c r="L95" s="70"/>
      <c r="M95" s="70"/>
      <c r="N95" s="70"/>
      <c r="O95" s="70"/>
      <c r="P95" s="70"/>
      <c r="Q95" s="70"/>
      <c r="R95" s="70"/>
      <c r="S95" s="70"/>
      <c r="T95" s="70">
        <f>SUM(T96+T97)</f>
        <v>11824</v>
      </c>
      <c r="U95" s="70"/>
      <c r="V95" s="70"/>
      <c r="W95" s="70"/>
      <c r="X95" s="70"/>
      <c r="Y95" s="70"/>
      <c r="Z95" s="75">
        <f t="shared" si="21"/>
        <v>11824</v>
      </c>
      <c r="AA95" s="70">
        <f>SUM(AA96+AA97)</f>
        <v>0</v>
      </c>
      <c r="AB95" s="70">
        <f>SUM(AB96+AB97)</f>
        <v>11824</v>
      </c>
    </row>
    <row r="96" spans="1:28" ht="25.5" hidden="1" x14ac:dyDescent="0.2">
      <c r="A96" s="14" t="s">
        <v>344</v>
      </c>
      <c r="B96" s="15" t="s">
        <v>137</v>
      </c>
      <c r="C96" s="15" t="s">
        <v>139</v>
      </c>
      <c r="D96" s="72">
        <v>369.4</v>
      </c>
      <c r="E96" s="73">
        <v>10027.299999999999</v>
      </c>
      <c r="F96" s="74"/>
      <c r="G96" s="75">
        <f t="shared" si="19"/>
        <v>8759.4</v>
      </c>
      <c r="H96" s="74"/>
      <c r="I96" s="74">
        <v>8759.4</v>
      </c>
      <c r="J96" s="75">
        <f t="shared" si="20"/>
        <v>11824</v>
      </c>
      <c r="K96" s="74"/>
      <c r="L96" s="74"/>
      <c r="M96" s="74"/>
      <c r="N96" s="74"/>
      <c r="O96" s="74"/>
      <c r="P96" s="74"/>
      <c r="Q96" s="74"/>
      <c r="R96" s="74"/>
      <c r="S96" s="74"/>
      <c r="T96" s="74">
        <v>11824</v>
      </c>
      <c r="U96" s="74"/>
      <c r="V96" s="74"/>
      <c r="W96" s="74"/>
      <c r="X96" s="74"/>
      <c r="Y96" s="74"/>
      <c r="Z96" s="75">
        <f t="shared" si="21"/>
        <v>11824</v>
      </c>
      <c r="AA96" s="74"/>
      <c r="AB96" s="74">
        <v>11824</v>
      </c>
    </row>
    <row r="97" spans="1:28" ht="25.5" hidden="1" x14ac:dyDescent="0.2">
      <c r="A97" s="14" t="s">
        <v>105</v>
      </c>
      <c r="B97" s="15" t="s">
        <v>137</v>
      </c>
      <c r="C97" s="15" t="s">
        <v>139</v>
      </c>
      <c r="D97" s="72"/>
      <c r="E97" s="72">
        <v>39.799999999999997</v>
      </c>
      <c r="F97" s="74"/>
      <c r="G97" s="75">
        <f t="shared" si="19"/>
        <v>0</v>
      </c>
      <c r="H97" s="74"/>
      <c r="I97" s="74"/>
      <c r="J97" s="75">
        <f t="shared" si="20"/>
        <v>0</v>
      </c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5">
        <f t="shared" si="21"/>
        <v>0</v>
      </c>
      <c r="AA97" s="74"/>
      <c r="AB97" s="74"/>
    </row>
    <row r="98" spans="1:28" ht="15" hidden="1" customHeight="1" x14ac:dyDescent="0.2">
      <c r="A98" s="12" t="s">
        <v>191</v>
      </c>
      <c r="B98" s="13" t="s">
        <v>137</v>
      </c>
      <c r="C98" s="13" t="s">
        <v>192</v>
      </c>
      <c r="D98" s="85">
        <f>SUM(D99)</f>
        <v>1087.5999999999999</v>
      </c>
      <c r="E98" s="85">
        <f t="shared" ref="E98:AB98" si="24">SUM(E99)</f>
        <v>5094.7</v>
      </c>
      <c r="F98" s="85">
        <f t="shared" si="24"/>
        <v>0</v>
      </c>
      <c r="G98" s="69">
        <f t="shared" si="24"/>
        <v>8500</v>
      </c>
      <c r="H98" s="85">
        <f t="shared" si="24"/>
        <v>8500</v>
      </c>
      <c r="I98" s="85">
        <f t="shared" si="24"/>
        <v>0</v>
      </c>
      <c r="J98" s="69">
        <f t="shared" si="24"/>
        <v>8500</v>
      </c>
      <c r="K98" s="85">
        <f t="shared" si="24"/>
        <v>8500</v>
      </c>
      <c r="L98" s="85">
        <f t="shared" si="24"/>
        <v>0</v>
      </c>
      <c r="M98" s="85">
        <f t="shared" si="24"/>
        <v>0</v>
      </c>
      <c r="N98" s="85">
        <f t="shared" si="24"/>
        <v>0</v>
      </c>
      <c r="O98" s="85">
        <f t="shared" si="24"/>
        <v>0</v>
      </c>
      <c r="P98" s="85">
        <f t="shared" si="24"/>
        <v>0</v>
      </c>
      <c r="Q98" s="85">
        <f t="shared" si="24"/>
        <v>0</v>
      </c>
      <c r="R98" s="85">
        <f t="shared" si="24"/>
        <v>0</v>
      </c>
      <c r="S98" s="85">
        <f t="shared" si="24"/>
        <v>0</v>
      </c>
      <c r="T98" s="85">
        <f t="shared" si="24"/>
        <v>0</v>
      </c>
      <c r="U98" s="85">
        <f t="shared" si="24"/>
        <v>0</v>
      </c>
      <c r="V98" s="85">
        <f t="shared" si="24"/>
        <v>0</v>
      </c>
      <c r="W98" s="85">
        <f t="shared" si="24"/>
        <v>0</v>
      </c>
      <c r="X98" s="85">
        <f t="shared" si="24"/>
        <v>0</v>
      </c>
      <c r="Y98" s="85">
        <f t="shared" si="24"/>
        <v>0</v>
      </c>
      <c r="Z98" s="75">
        <f t="shared" si="21"/>
        <v>5000</v>
      </c>
      <c r="AA98" s="85">
        <f t="shared" si="24"/>
        <v>5000</v>
      </c>
      <c r="AB98" s="85">
        <f t="shared" si="24"/>
        <v>0</v>
      </c>
    </row>
    <row r="99" spans="1:28" ht="17.25" hidden="1" customHeight="1" x14ac:dyDescent="0.2">
      <c r="A99" s="14" t="s">
        <v>193</v>
      </c>
      <c r="B99" s="20" t="s">
        <v>137</v>
      </c>
      <c r="C99" s="20" t="s">
        <v>192</v>
      </c>
      <c r="D99" s="76">
        <v>1087.5999999999999</v>
      </c>
      <c r="E99" s="73">
        <v>5094.7</v>
      </c>
      <c r="F99" s="74"/>
      <c r="G99" s="75">
        <f t="shared" si="19"/>
        <v>8500</v>
      </c>
      <c r="H99" s="74">
        <v>8500</v>
      </c>
      <c r="I99" s="74"/>
      <c r="J99" s="75">
        <f t="shared" si="20"/>
        <v>8500</v>
      </c>
      <c r="K99" s="74">
        <v>8500</v>
      </c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5">
        <f t="shared" si="21"/>
        <v>5000</v>
      </c>
      <c r="AA99" s="74">
        <v>5000</v>
      </c>
      <c r="AB99" s="74"/>
    </row>
    <row r="100" spans="1:28" ht="18.75" hidden="1" customHeight="1" x14ac:dyDescent="0.2">
      <c r="A100" s="12" t="s">
        <v>194</v>
      </c>
      <c r="B100" s="21" t="s">
        <v>137</v>
      </c>
      <c r="C100" s="21" t="s">
        <v>168</v>
      </c>
      <c r="D100" s="86">
        <f>SUM(D101)</f>
        <v>0</v>
      </c>
      <c r="E100" s="86">
        <f t="shared" ref="E100:AB100" si="25">SUM(E101)</f>
        <v>0</v>
      </c>
      <c r="F100" s="86">
        <f t="shared" si="25"/>
        <v>0</v>
      </c>
      <c r="G100" s="87">
        <f t="shared" si="25"/>
        <v>7032.7</v>
      </c>
      <c r="H100" s="86">
        <f t="shared" si="25"/>
        <v>354</v>
      </c>
      <c r="I100" s="86">
        <f t="shared" si="25"/>
        <v>6678.7</v>
      </c>
      <c r="J100" s="87">
        <f t="shared" si="25"/>
        <v>50728.4</v>
      </c>
      <c r="K100" s="86">
        <f t="shared" si="25"/>
        <v>2536.4</v>
      </c>
      <c r="L100" s="86">
        <f t="shared" si="25"/>
        <v>0</v>
      </c>
      <c r="M100" s="86">
        <f t="shared" si="25"/>
        <v>0</v>
      </c>
      <c r="N100" s="86">
        <f t="shared" si="25"/>
        <v>0</v>
      </c>
      <c r="O100" s="86">
        <f t="shared" si="25"/>
        <v>0</v>
      </c>
      <c r="P100" s="86">
        <f t="shared" si="25"/>
        <v>0</v>
      </c>
      <c r="Q100" s="86">
        <f t="shared" si="25"/>
        <v>0</v>
      </c>
      <c r="R100" s="86">
        <f t="shared" si="25"/>
        <v>0</v>
      </c>
      <c r="S100" s="86">
        <f t="shared" si="25"/>
        <v>0</v>
      </c>
      <c r="T100" s="86">
        <f t="shared" si="25"/>
        <v>48192</v>
      </c>
      <c r="U100" s="86">
        <f t="shared" si="25"/>
        <v>0</v>
      </c>
      <c r="V100" s="86">
        <f t="shared" si="25"/>
        <v>0</v>
      </c>
      <c r="W100" s="86">
        <f t="shared" si="25"/>
        <v>0</v>
      </c>
      <c r="X100" s="86">
        <f t="shared" si="25"/>
        <v>0</v>
      </c>
      <c r="Y100" s="86">
        <f t="shared" si="25"/>
        <v>0</v>
      </c>
      <c r="Z100" s="75">
        <f t="shared" si="21"/>
        <v>50728.4</v>
      </c>
      <c r="AA100" s="86">
        <f t="shared" si="25"/>
        <v>2536.4</v>
      </c>
      <c r="AB100" s="86">
        <f t="shared" si="25"/>
        <v>48192</v>
      </c>
    </row>
    <row r="101" spans="1:28" ht="38.25" hidden="1" x14ac:dyDescent="0.2">
      <c r="A101" s="14" t="s">
        <v>345</v>
      </c>
      <c r="B101" s="20" t="s">
        <v>137</v>
      </c>
      <c r="C101" s="20" t="s">
        <v>168</v>
      </c>
      <c r="D101" s="76"/>
      <c r="E101" s="76"/>
      <c r="F101" s="74"/>
      <c r="G101" s="75">
        <f>SUM(I101+H101)</f>
        <v>7032.7</v>
      </c>
      <c r="H101" s="74">
        <v>354</v>
      </c>
      <c r="I101" s="74">
        <v>6678.7</v>
      </c>
      <c r="J101" s="75">
        <f t="shared" si="20"/>
        <v>50728.4</v>
      </c>
      <c r="K101" s="74">
        <v>2536.4</v>
      </c>
      <c r="L101" s="74"/>
      <c r="M101" s="74"/>
      <c r="N101" s="74"/>
      <c r="O101" s="74"/>
      <c r="P101" s="74"/>
      <c r="Q101" s="74"/>
      <c r="R101" s="74"/>
      <c r="S101" s="74"/>
      <c r="T101" s="74">
        <v>48192</v>
      </c>
      <c r="U101" s="74"/>
      <c r="V101" s="74"/>
      <c r="W101" s="74"/>
      <c r="X101" s="74"/>
      <c r="Y101" s="74"/>
      <c r="Z101" s="75">
        <f t="shared" si="21"/>
        <v>50728.4</v>
      </c>
      <c r="AA101" s="74">
        <v>2536.4</v>
      </c>
      <c r="AB101" s="74">
        <v>48192</v>
      </c>
    </row>
    <row r="102" spans="1:28" hidden="1" x14ac:dyDescent="0.2">
      <c r="A102" s="12" t="s">
        <v>195</v>
      </c>
      <c r="B102" s="21" t="s">
        <v>137</v>
      </c>
      <c r="C102" s="21" t="s">
        <v>196</v>
      </c>
      <c r="D102" s="86">
        <f>SUM(D103+D104)</f>
        <v>17725.5</v>
      </c>
      <c r="E102" s="86">
        <f>SUM(E103+E104+E112+E113+E114+E115)</f>
        <v>23396.6</v>
      </c>
      <c r="F102" s="86">
        <f t="shared" ref="F102:AB102" si="26">SUM(F103+F104)</f>
        <v>0</v>
      </c>
      <c r="G102" s="75">
        <f>SUM(I102+H102)</f>
        <v>23405.699999999997</v>
      </c>
      <c r="H102" s="86">
        <f>SUM(H103+H104+H112+H113+H114+H115)</f>
        <v>23405.699999999997</v>
      </c>
      <c r="I102" s="86">
        <f t="shared" si="26"/>
        <v>0</v>
      </c>
      <c r="J102" s="87">
        <f>SUM(J103+J104+J111+J112+J113+J114+J115)</f>
        <v>30206.699999999997</v>
      </c>
      <c r="K102" s="86">
        <f>SUM(K103+K104+K111+K112+K113+K114+K115)</f>
        <v>30206.699999999997</v>
      </c>
      <c r="L102" s="86">
        <f t="shared" si="26"/>
        <v>0</v>
      </c>
      <c r="M102" s="86">
        <f t="shared" si="26"/>
        <v>0</v>
      </c>
      <c r="N102" s="86">
        <f t="shared" si="26"/>
        <v>0</v>
      </c>
      <c r="O102" s="86">
        <f t="shared" si="26"/>
        <v>0</v>
      </c>
      <c r="P102" s="86">
        <f t="shared" si="26"/>
        <v>0</v>
      </c>
      <c r="Q102" s="86">
        <f t="shared" si="26"/>
        <v>0</v>
      </c>
      <c r="R102" s="86">
        <f t="shared" si="26"/>
        <v>0</v>
      </c>
      <c r="S102" s="86">
        <f t="shared" si="26"/>
        <v>0</v>
      </c>
      <c r="T102" s="86">
        <f t="shared" si="26"/>
        <v>0</v>
      </c>
      <c r="U102" s="86"/>
      <c r="V102" s="86"/>
      <c r="W102" s="86"/>
      <c r="X102" s="86"/>
      <c r="Y102" s="86"/>
      <c r="Z102" s="75">
        <f t="shared" si="21"/>
        <v>23580.799999999999</v>
      </c>
      <c r="AA102" s="86">
        <f>SUM(AA103+AA104+AA111+AA112+AA113+AA114+AA115)</f>
        <v>23580.799999999999</v>
      </c>
      <c r="AB102" s="86">
        <f t="shared" si="26"/>
        <v>0</v>
      </c>
    </row>
    <row r="103" spans="1:28" ht="26.25" hidden="1" customHeight="1" x14ac:dyDescent="0.2">
      <c r="A103" s="14" t="s">
        <v>429</v>
      </c>
      <c r="B103" s="20" t="s">
        <v>137</v>
      </c>
      <c r="C103" s="15" t="s">
        <v>196</v>
      </c>
      <c r="D103" s="72">
        <v>12282.5</v>
      </c>
      <c r="E103" s="73">
        <v>12156.9</v>
      </c>
      <c r="F103" s="74"/>
      <c r="G103" s="75">
        <f t="shared" si="19"/>
        <v>13959.3</v>
      </c>
      <c r="H103" s="74">
        <v>13959.3</v>
      </c>
      <c r="I103" s="74"/>
      <c r="J103" s="75">
        <f t="shared" si="20"/>
        <v>10187.299999999999</v>
      </c>
      <c r="K103" s="74">
        <v>10187.299999999999</v>
      </c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5">
        <f t="shared" si="21"/>
        <v>9185.7999999999993</v>
      </c>
      <c r="AA103" s="74">
        <v>9185.7999999999993</v>
      </c>
      <c r="AB103" s="74"/>
    </row>
    <row r="104" spans="1:28" ht="25.5" hidden="1" collapsed="1" x14ac:dyDescent="0.2">
      <c r="A104" s="40" t="s">
        <v>21</v>
      </c>
      <c r="B104" s="20" t="s">
        <v>137</v>
      </c>
      <c r="C104" s="15" t="s">
        <v>196</v>
      </c>
      <c r="D104" s="72">
        <f>SUM(D105+D106+D108+D110+D109)</f>
        <v>5443</v>
      </c>
      <c r="E104" s="72">
        <f>SUM(E105+E106+E107+E108+E110)</f>
        <v>9020.5999999999985</v>
      </c>
      <c r="F104" s="72">
        <f>SUM(F105+F106+F108+F110)</f>
        <v>0</v>
      </c>
      <c r="G104" s="75">
        <f>SUM(I104+H104)</f>
        <v>4966.3999999999996</v>
      </c>
      <c r="H104" s="72">
        <v>4966.3999999999996</v>
      </c>
      <c r="I104" s="72">
        <f>SUM(I105+I106+I108+I110)</f>
        <v>0</v>
      </c>
      <c r="J104" s="88">
        <f>SUM(J105+J106+J108+J110)</f>
        <v>15215.4</v>
      </c>
      <c r="K104" s="72">
        <f>SUM(K105+K106+K108+K110)</f>
        <v>15215.4</v>
      </c>
      <c r="L104" s="72">
        <f t="shared" ref="L104:AB104" si="27">SUM(L105+L106+L108+L110)</f>
        <v>0</v>
      </c>
      <c r="M104" s="72">
        <f t="shared" si="27"/>
        <v>0</v>
      </c>
      <c r="N104" s="72">
        <f t="shared" si="27"/>
        <v>0</v>
      </c>
      <c r="O104" s="72">
        <f t="shared" si="27"/>
        <v>0</v>
      </c>
      <c r="P104" s="72">
        <f t="shared" si="27"/>
        <v>0</v>
      </c>
      <c r="Q104" s="72">
        <f t="shared" si="27"/>
        <v>0</v>
      </c>
      <c r="R104" s="72">
        <f t="shared" si="27"/>
        <v>0</v>
      </c>
      <c r="S104" s="72">
        <f t="shared" si="27"/>
        <v>0</v>
      </c>
      <c r="T104" s="72">
        <f t="shared" si="27"/>
        <v>0</v>
      </c>
      <c r="U104" s="72">
        <f t="shared" si="27"/>
        <v>0</v>
      </c>
      <c r="V104" s="72">
        <f t="shared" si="27"/>
        <v>0</v>
      </c>
      <c r="W104" s="72">
        <f t="shared" si="27"/>
        <v>0</v>
      </c>
      <c r="X104" s="72">
        <f t="shared" si="27"/>
        <v>0</v>
      </c>
      <c r="Y104" s="72">
        <f t="shared" si="27"/>
        <v>0</v>
      </c>
      <c r="Z104" s="75">
        <f t="shared" si="21"/>
        <v>12000</v>
      </c>
      <c r="AA104" s="72">
        <v>12000</v>
      </c>
      <c r="AB104" s="72">
        <f t="shared" si="27"/>
        <v>0</v>
      </c>
    </row>
    <row r="105" spans="1:28" hidden="1" outlineLevel="1" x14ac:dyDescent="0.2">
      <c r="A105" s="14" t="s">
        <v>197</v>
      </c>
      <c r="B105" s="20" t="s">
        <v>137</v>
      </c>
      <c r="C105" s="15" t="s">
        <v>196</v>
      </c>
      <c r="D105" s="72">
        <v>3668.7</v>
      </c>
      <c r="E105" s="73">
        <v>6081.9</v>
      </c>
      <c r="F105" s="74"/>
      <c r="G105" s="75">
        <f t="shared" ref="G105:G115" si="28">SUM(I105+H105)</f>
        <v>0</v>
      </c>
      <c r="H105" s="74"/>
      <c r="I105" s="74"/>
      <c r="J105" s="75">
        <f t="shared" si="20"/>
        <v>15215.4</v>
      </c>
      <c r="K105" s="74">
        <v>15215.4</v>
      </c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5">
        <f t="shared" si="21"/>
        <v>0</v>
      </c>
      <c r="AA105" s="74"/>
      <c r="AB105" s="74"/>
    </row>
    <row r="106" spans="1:28" hidden="1" outlineLevel="1" x14ac:dyDescent="0.2">
      <c r="A106" s="14" t="s">
        <v>198</v>
      </c>
      <c r="B106" s="20" t="s">
        <v>137</v>
      </c>
      <c r="C106" s="15" t="s">
        <v>196</v>
      </c>
      <c r="D106" s="72">
        <v>21</v>
      </c>
      <c r="E106" s="73">
        <v>73.7</v>
      </c>
      <c r="F106" s="74"/>
      <c r="G106" s="75">
        <f t="shared" si="28"/>
        <v>0</v>
      </c>
      <c r="H106" s="74"/>
      <c r="I106" s="74"/>
      <c r="J106" s="75">
        <f t="shared" si="20"/>
        <v>0</v>
      </c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5">
        <f t="shared" si="21"/>
        <v>0</v>
      </c>
      <c r="AA106" s="74"/>
      <c r="AB106" s="74"/>
    </row>
    <row r="107" spans="1:28" hidden="1" outlineLevel="1" x14ac:dyDescent="0.2">
      <c r="A107" s="14" t="s">
        <v>103</v>
      </c>
      <c r="B107" s="20" t="s">
        <v>137</v>
      </c>
      <c r="C107" s="15" t="s">
        <v>196</v>
      </c>
      <c r="D107" s="72"/>
      <c r="E107" s="73">
        <v>73.7</v>
      </c>
      <c r="F107" s="74"/>
      <c r="G107" s="75"/>
      <c r="H107" s="74"/>
      <c r="I107" s="74"/>
      <c r="J107" s="75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5">
        <f t="shared" si="21"/>
        <v>0</v>
      </c>
      <c r="AA107" s="74"/>
      <c r="AB107" s="74"/>
    </row>
    <row r="108" spans="1:28" hidden="1" outlineLevel="1" x14ac:dyDescent="0.2">
      <c r="A108" s="40" t="s">
        <v>20</v>
      </c>
      <c r="B108" s="20" t="s">
        <v>137</v>
      </c>
      <c r="C108" s="15" t="s">
        <v>196</v>
      </c>
      <c r="D108" s="72">
        <v>392.6</v>
      </c>
      <c r="E108" s="73"/>
      <c r="F108" s="74"/>
      <c r="G108" s="75">
        <f t="shared" si="28"/>
        <v>0</v>
      </c>
      <c r="H108" s="74"/>
      <c r="I108" s="74"/>
      <c r="J108" s="75">
        <f t="shared" si="20"/>
        <v>0</v>
      </c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5">
        <f t="shared" si="21"/>
        <v>0</v>
      </c>
      <c r="AA108" s="74"/>
      <c r="AB108" s="74"/>
    </row>
    <row r="109" spans="1:28" hidden="1" outlineLevel="1" x14ac:dyDescent="0.2">
      <c r="A109" s="40" t="s">
        <v>19</v>
      </c>
      <c r="B109" s="20" t="s">
        <v>137</v>
      </c>
      <c r="C109" s="15" t="s">
        <v>196</v>
      </c>
      <c r="D109" s="72">
        <v>286.60000000000002</v>
      </c>
      <c r="E109" s="73"/>
      <c r="F109" s="74"/>
      <c r="G109" s="75">
        <f t="shared" si="28"/>
        <v>0</v>
      </c>
      <c r="H109" s="74"/>
      <c r="I109" s="74"/>
      <c r="J109" s="75">
        <f t="shared" si="20"/>
        <v>0</v>
      </c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5">
        <f t="shared" si="21"/>
        <v>0</v>
      </c>
      <c r="AA109" s="74"/>
      <c r="AB109" s="74"/>
    </row>
    <row r="110" spans="1:28" hidden="1" outlineLevel="1" x14ac:dyDescent="0.2">
      <c r="A110" s="14" t="s">
        <v>199</v>
      </c>
      <c r="B110" s="20" t="s">
        <v>137</v>
      </c>
      <c r="C110" s="15" t="s">
        <v>196</v>
      </c>
      <c r="D110" s="72">
        <v>1074.0999999999999</v>
      </c>
      <c r="E110" s="73">
        <v>2791.3</v>
      </c>
      <c r="F110" s="74"/>
      <c r="G110" s="75">
        <f t="shared" si="28"/>
        <v>0</v>
      </c>
      <c r="H110" s="74"/>
      <c r="I110" s="74"/>
      <c r="J110" s="75">
        <f t="shared" si="20"/>
        <v>0</v>
      </c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5">
        <f t="shared" si="21"/>
        <v>0</v>
      </c>
      <c r="AA110" s="74"/>
      <c r="AB110" s="74"/>
    </row>
    <row r="111" spans="1:28" s="48" customFormat="1" hidden="1" collapsed="1" x14ac:dyDescent="0.2">
      <c r="A111" s="41" t="s">
        <v>83</v>
      </c>
      <c r="B111" s="46" t="s">
        <v>137</v>
      </c>
      <c r="C111" s="47" t="s">
        <v>196</v>
      </c>
      <c r="D111" s="80"/>
      <c r="E111" s="89"/>
      <c r="F111" s="90"/>
      <c r="G111" s="75">
        <f t="shared" si="28"/>
        <v>0</v>
      </c>
      <c r="H111" s="90"/>
      <c r="I111" s="90"/>
      <c r="J111" s="82">
        <f t="shared" si="20"/>
        <v>352</v>
      </c>
      <c r="K111" s="90">
        <f>L111+M111+N111+O111+R111</f>
        <v>352</v>
      </c>
      <c r="L111" s="90">
        <v>262</v>
      </c>
      <c r="M111" s="90">
        <v>10</v>
      </c>
      <c r="N111" s="90"/>
      <c r="O111" s="90"/>
      <c r="P111" s="90"/>
      <c r="Q111" s="90"/>
      <c r="R111" s="90">
        <v>80</v>
      </c>
      <c r="S111" s="90"/>
      <c r="T111" s="90"/>
      <c r="U111" s="90"/>
      <c r="V111" s="90"/>
      <c r="W111" s="90"/>
      <c r="X111" s="90"/>
      <c r="Y111" s="90"/>
      <c r="Z111" s="75">
        <f t="shared" si="21"/>
        <v>152</v>
      </c>
      <c r="AA111" s="90">
        <v>152</v>
      </c>
      <c r="AB111" s="90"/>
    </row>
    <row r="112" spans="1:28" hidden="1" x14ac:dyDescent="0.2">
      <c r="A112" s="66" t="s">
        <v>68</v>
      </c>
      <c r="B112" s="20" t="s">
        <v>137</v>
      </c>
      <c r="C112" s="15" t="s">
        <v>196</v>
      </c>
      <c r="D112" s="72"/>
      <c r="E112" s="73">
        <v>890</v>
      </c>
      <c r="F112" s="74"/>
      <c r="G112" s="75">
        <f t="shared" si="28"/>
        <v>1648</v>
      </c>
      <c r="H112" s="73">
        <v>1648</v>
      </c>
      <c r="I112" s="74"/>
      <c r="J112" s="75">
        <f t="shared" si="20"/>
        <v>1648</v>
      </c>
      <c r="K112" s="74">
        <v>1648</v>
      </c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5">
        <f t="shared" si="21"/>
        <v>890</v>
      </c>
      <c r="AA112" s="73">
        <v>890</v>
      </c>
      <c r="AB112" s="74"/>
    </row>
    <row r="113" spans="1:28" hidden="1" x14ac:dyDescent="0.2">
      <c r="A113" s="66" t="s">
        <v>69</v>
      </c>
      <c r="B113" s="20" t="s">
        <v>137</v>
      </c>
      <c r="C113" s="15" t="s">
        <v>196</v>
      </c>
      <c r="D113" s="72"/>
      <c r="E113" s="73">
        <v>48</v>
      </c>
      <c r="F113" s="74"/>
      <c r="G113" s="75">
        <f t="shared" si="28"/>
        <v>168</v>
      </c>
      <c r="H113" s="73">
        <v>168</v>
      </c>
      <c r="I113" s="74"/>
      <c r="J113" s="75">
        <f t="shared" si="20"/>
        <v>48</v>
      </c>
      <c r="K113" s="74">
        <v>48</v>
      </c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5">
        <f t="shared" si="21"/>
        <v>48</v>
      </c>
      <c r="AA113" s="73">
        <v>48</v>
      </c>
      <c r="AB113" s="74"/>
    </row>
    <row r="114" spans="1:28" hidden="1" x14ac:dyDescent="0.2">
      <c r="A114" s="66" t="s">
        <v>70</v>
      </c>
      <c r="B114" s="20" t="s">
        <v>137</v>
      </c>
      <c r="C114" s="15" t="s">
        <v>196</v>
      </c>
      <c r="D114" s="72"/>
      <c r="E114" s="73">
        <v>936.1</v>
      </c>
      <c r="F114" s="74"/>
      <c r="G114" s="75">
        <f t="shared" si="28"/>
        <v>2005</v>
      </c>
      <c r="H114" s="73">
        <v>2005</v>
      </c>
      <c r="I114" s="74"/>
      <c r="J114" s="75">
        <f t="shared" si="20"/>
        <v>2005</v>
      </c>
      <c r="K114" s="74">
        <v>2005</v>
      </c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5">
        <f t="shared" si="21"/>
        <v>1005</v>
      </c>
      <c r="AA114" s="73">
        <v>1005</v>
      </c>
      <c r="AB114" s="74"/>
    </row>
    <row r="115" spans="1:28" hidden="1" x14ac:dyDescent="0.2">
      <c r="A115" s="66" t="s">
        <v>71</v>
      </c>
      <c r="B115" s="20" t="s">
        <v>137</v>
      </c>
      <c r="C115" s="15" t="s">
        <v>196</v>
      </c>
      <c r="D115" s="72"/>
      <c r="E115" s="73">
        <v>345</v>
      </c>
      <c r="F115" s="74"/>
      <c r="G115" s="75">
        <f t="shared" si="28"/>
        <v>659</v>
      </c>
      <c r="H115" s="73">
        <v>659</v>
      </c>
      <c r="I115" s="74"/>
      <c r="J115" s="75">
        <f t="shared" si="20"/>
        <v>751</v>
      </c>
      <c r="K115" s="74">
        <v>751</v>
      </c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5">
        <f t="shared" si="21"/>
        <v>300</v>
      </c>
      <c r="AA115" s="73">
        <v>300</v>
      </c>
      <c r="AB115" s="74"/>
    </row>
    <row r="116" spans="1:28" s="18" customFormat="1" ht="17.25" hidden="1" customHeight="1" x14ac:dyDescent="0.2">
      <c r="A116" s="16" t="s">
        <v>200</v>
      </c>
      <c r="B116" s="24" t="s">
        <v>137</v>
      </c>
      <c r="C116" s="17" t="s">
        <v>201</v>
      </c>
      <c r="D116" s="70">
        <f>SUM(D117+D118+D119+D120+D121+D122+D123)</f>
        <v>34542.600000000006</v>
      </c>
      <c r="E116" s="70">
        <f>SUM(E117+E118+E119+E120+E121+E122)</f>
        <v>29777</v>
      </c>
      <c r="F116" s="70">
        <f>SUM(F117+F118+F119+F120+F121+F122)</f>
        <v>0</v>
      </c>
      <c r="G116" s="71">
        <f>SUM(G117+G118+G119+G120+G121+G122)</f>
        <v>25255.9</v>
      </c>
      <c r="H116" s="70">
        <f>SUM(H117+H118+H119+H120+H121+H122)</f>
        <v>25255.9</v>
      </c>
      <c r="I116" s="70">
        <f>SUM(I117+I118+I119+I120+I121+I122)</f>
        <v>0</v>
      </c>
      <c r="J116" s="71">
        <f>SUM(J117+J118+J119+J120+J121+J122+J123+J124)</f>
        <v>53409.1</v>
      </c>
      <c r="K116" s="70">
        <f>SUM(K117+K118+K119+K120+K121+K122+K123+K124)</f>
        <v>50080.2</v>
      </c>
      <c r="L116" s="70"/>
      <c r="M116" s="70"/>
      <c r="N116" s="70"/>
      <c r="O116" s="70"/>
      <c r="P116" s="70"/>
      <c r="Q116" s="70"/>
      <c r="R116" s="70"/>
      <c r="S116" s="70"/>
      <c r="T116" s="70">
        <f>SUM(T117+T118+T119+T120+T121+T122+T123+T124)</f>
        <v>3328.9</v>
      </c>
      <c r="U116" s="70">
        <f t="shared" ref="U116:AB116" si="29">SUM(U117+U118+U119+U120+U121+U122+U123+U124)</f>
        <v>0</v>
      </c>
      <c r="V116" s="70">
        <f t="shared" si="29"/>
        <v>0</v>
      </c>
      <c r="W116" s="70">
        <f t="shared" si="29"/>
        <v>0</v>
      </c>
      <c r="X116" s="70">
        <f t="shared" si="29"/>
        <v>0</v>
      </c>
      <c r="Y116" s="70">
        <f t="shared" si="29"/>
        <v>0</v>
      </c>
      <c r="Z116" s="75">
        <f t="shared" si="21"/>
        <v>37260.1</v>
      </c>
      <c r="AA116" s="70">
        <f t="shared" si="29"/>
        <v>33931.199999999997</v>
      </c>
      <c r="AB116" s="70">
        <f t="shared" si="29"/>
        <v>3328.9</v>
      </c>
    </row>
    <row r="117" spans="1:28" hidden="1" x14ac:dyDescent="0.2">
      <c r="A117" s="14" t="s">
        <v>346</v>
      </c>
      <c r="B117" s="20" t="s">
        <v>137</v>
      </c>
      <c r="C117" s="15" t="s">
        <v>201</v>
      </c>
      <c r="D117" s="72">
        <v>19582.400000000001</v>
      </c>
      <c r="E117" s="73">
        <v>22173.4</v>
      </c>
      <c r="F117" s="74"/>
      <c r="G117" s="75">
        <f t="shared" si="19"/>
        <v>23255.9</v>
      </c>
      <c r="H117" s="74">
        <v>23255.9</v>
      </c>
      <c r="I117" s="74"/>
      <c r="J117" s="75">
        <f t="shared" si="20"/>
        <v>34764.5</v>
      </c>
      <c r="K117" s="74">
        <v>34764.5</v>
      </c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5">
        <f t="shared" si="21"/>
        <v>29764.5</v>
      </c>
      <c r="AA117" s="74">
        <v>29764.5</v>
      </c>
      <c r="AB117" s="74"/>
    </row>
    <row r="118" spans="1:28" ht="24.75" hidden="1" customHeight="1" x14ac:dyDescent="0.2">
      <c r="A118" s="14" t="s">
        <v>347</v>
      </c>
      <c r="B118" s="20" t="s">
        <v>137</v>
      </c>
      <c r="C118" s="15" t="s">
        <v>201</v>
      </c>
      <c r="D118" s="72">
        <v>700</v>
      </c>
      <c r="E118" s="73">
        <v>3175.5</v>
      </c>
      <c r="F118" s="74"/>
      <c r="G118" s="75">
        <f t="shared" si="19"/>
        <v>0</v>
      </c>
      <c r="H118" s="74"/>
      <c r="I118" s="74"/>
      <c r="J118" s="75">
        <f t="shared" si="20"/>
        <v>0</v>
      </c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5">
        <f t="shared" si="21"/>
        <v>0</v>
      </c>
      <c r="AA118" s="74"/>
      <c r="AB118" s="74"/>
    </row>
    <row r="119" spans="1:28" ht="27" hidden="1" customHeight="1" x14ac:dyDescent="0.2">
      <c r="A119" s="14" t="s">
        <v>348</v>
      </c>
      <c r="B119" s="20" t="s">
        <v>137</v>
      </c>
      <c r="C119" s="15" t="s">
        <v>201</v>
      </c>
      <c r="D119" s="72">
        <v>6389.7</v>
      </c>
      <c r="E119" s="73">
        <v>1100</v>
      </c>
      <c r="F119" s="74"/>
      <c r="G119" s="75">
        <f t="shared" si="19"/>
        <v>1000</v>
      </c>
      <c r="H119" s="74">
        <v>1000</v>
      </c>
      <c r="I119" s="74"/>
      <c r="J119" s="75">
        <f t="shared" si="20"/>
        <v>9549</v>
      </c>
      <c r="K119" s="74">
        <v>9549</v>
      </c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5">
        <f t="shared" si="21"/>
        <v>1100</v>
      </c>
      <c r="AA119" s="74">
        <v>1100</v>
      </c>
      <c r="AB119" s="74"/>
    </row>
    <row r="120" spans="1:28" ht="16.5" hidden="1" customHeight="1" x14ac:dyDescent="0.2">
      <c r="A120" s="14" t="s">
        <v>349</v>
      </c>
      <c r="B120" s="20" t="s">
        <v>137</v>
      </c>
      <c r="C120" s="15" t="s">
        <v>201</v>
      </c>
      <c r="D120" s="72">
        <v>7217.5</v>
      </c>
      <c r="E120" s="73"/>
      <c r="F120" s="74"/>
      <c r="G120" s="75">
        <f t="shared" si="19"/>
        <v>0</v>
      </c>
      <c r="H120" s="74"/>
      <c r="I120" s="74"/>
      <c r="J120" s="75">
        <f t="shared" si="20"/>
        <v>0</v>
      </c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5">
        <f t="shared" si="21"/>
        <v>0</v>
      </c>
      <c r="AA120" s="74"/>
      <c r="AB120" s="74"/>
    </row>
    <row r="121" spans="1:28" ht="56.25" hidden="1" customHeight="1" x14ac:dyDescent="0.2">
      <c r="A121" s="14" t="s">
        <v>350</v>
      </c>
      <c r="B121" s="20" t="s">
        <v>137</v>
      </c>
      <c r="C121" s="15" t="s">
        <v>201</v>
      </c>
      <c r="D121" s="72"/>
      <c r="E121" s="73">
        <v>3328.1</v>
      </c>
      <c r="F121" s="74"/>
      <c r="G121" s="75">
        <f t="shared" si="19"/>
        <v>1000</v>
      </c>
      <c r="H121" s="74">
        <v>1000</v>
      </c>
      <c r="I121" s="74"/>
      <c r="J121" s="75">
        <f t="shared" si="20"/>
        <v>1000</v>
      </c>
      <c r="K121" s="74">
        <v>1000</v>
      </c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5">
        <f t="shared" si="21"/>
        <v>300</v>
      </c>
      <c r="AA121" s="74">
        <v>300</v>
      </c>
      <c r="AB121" s="74"/>
    </row>
    <row r="122" spans="1:28" ht="42" hidden="1" customHeight="1" x14ac:dyDescent="0.2">
      <c r="A122" s="14" t="s">
        <v>12</v>
      </c>
      <c r="B122" s="42" t="s">
        <v>137</v>
      </c>
      <c r="C122" s="43" t="s">
        <v>201</v>
      </c>
      <c r="D122" s="72"/>
      <c r="E122" s="73"/>
      <c r="F122" s="74"/>
      <c r="G122" s="75">
        <f t="shared" si="19"/>
        <v>0</v>
      </c>
      <c r="H122" s="74"/>
      <c r="I122" s="74"/>
      <c r="J122" s="75">
        <f t="shared" si="20"/>
        <v>4766.7</v>
      </c>
      <c r="K122" s="117">
        <v>4766.7</v>
      </c>
      <c r="L122" s="117"/>
      <c r="M122" s="117"/>
      <c r="N122" s="117"/>
      <c r="O122" s="117"/>
      <c r="P122" s="117"/>
      <c r="Q122" s="117"/>
      <c r="R122" s="117"/>
      <c r="S122" s="117"/>
      <c r="T122" s="117"/>
      <c r="U122" s="116"/>
      <c r="V122" s="116"/>
      <c r="W122" s="116"/>
      <c r="X122" s="116"/>
      <c r="Y122" s="116"/>
      <c r="Z122" s="75">
        <f t="shared" si="21"/>
        <v>2766.7</v>
      </c>
      <c r="AA122" s="74">
        <v>2766.7</v>
      </c>
      <c r="AB122" s="74"/>
    </row>
    <row r="123" spans="1:28" ht="39" hidden="1" customHeight="1" x14ac:dyDescent="0.2">
      <c r="A123" s="40" t="s">
        <v>42</v>
      </c>
      <c r="B123" s="42" t="s">
        <v>137</v>
      </c>
      <c r="C123" s="43" t="s">
        <v>201</v>
      </c>
      <c r="D123" s="72">
        <v>653</v>
      </c>
      <c r="E123" s="73"/>
      <c r="F123" s="74"/>
      <c r="G123" s="75"/>
      <c r="H123" s="74"/>
      <c r="I123" s="74"/>
      <c r="J123" s="75">
        <f t="shared" si="20"/>
        <v>0</v>
      </c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5">
        <f t="shared" si="21"/>
        <v>0</v>
      </c>
      <c r="AA123" s="74"/>
      <c r="AB123" s="74"/>
    </row>
    <row r="124" spans="1:28" ht="28.5" hidden="1" customHeight="1" x14ac:dyDescent="0.2">
      <c r="A124" s="40" t="s">
        <v>99</v>
      </c>
      <c r="B124" s="42" t="s">
        <v>137</v>
      </c>
      <c r="C124" s="43" t="s">
        <v>201</v>
      </c>
      <c r="D124" s="72"/>
      <c r="E124" s="73"/>
      <c r="F124" s="74"/>
      <c r="G124" s="75"/>
      <c r="H124" s="74"/>
      <c r="I124" s="74"/>
      <c r="J124" s="75">
        <f t="shared" si="20"/>
        <v>3328.9</v>
      </c>
      <c r="K124" s="74"/>
      <c r="L124" s="74"/>
      <c r="M124" s="74"/>
      <c r="N124" s="74"/>
      <c r="O124" s="74"/>
      <c r="P124" s="74"/>
      <c r="Q124" s="74"/>
      <c r="R124" s="74"/>
      <c r="S124" s="74"/>
      <c r="T124" s="74">
        <v>3328.9</v>
      </c>
      <c r="U124" s="74"/>
      <c r="V124" s="74"/>
      <c r="W124" s="74"/>
      <c r="X124" s="74"/>
      <c r="Y124" s="74"/>
      <c r="Z124" s="75">
        <f t="shared" si="21"/>
        <v>3328.9</v>
      </c>
      <c r="AA124" s="74"/>
      <c r="AB124" s="74">
        <v>3328.9</v>
      </c>
    </row>
    <row r="125" spans="1:28" s="130" customFormat="1" ht="17.25" customHeight="1" x14ac:dyDescent="0.2">
      <c r="A125" s="136" t="s">
        <v>202</v>
      </c>
      <c r="B125" s="128" t="s">
        <v>139</v>
      </c>
      <c r="C125" s="128" t="s">
        <v>131</v>
      </c>
      <c r="D125" s="129">
        <f t="shared" ref="D125:AB125" si="30">SUM(D126+D146+D158)</f>
        <v>386049.2</v>
      </c>
      <c r="E125" s="129">
        <f t="shared" si="30"/>
        <v>460013.30000000005</v>
      </c>
      <c r="F125" s="129">
        <f t="shared" si="30"/>
        <v>0</v>
      </c>
      <c r="G125" s="69">
        <f t="shared" si="30"/>
        <v>90825.5</v>
      </c>
      <c r="H125" s="129">
        <f t="shared" si="30"/>
        <v>75920</v>
      </c>
      <c r="I125" s="129">
        <f t="shared" si="30"/>
        <v>14905.5</v>
      </c>
      <c r="J125" s="69">
        <f t="shared" si="30"/>
        <v>361476.6</v>
      </c>
      <c r="K125" s="129">
        <f t="shared" si="30"/>
        <v>339759.9</v>
      </c>
      <c r="L125" s="129">
        <f t="shared" si="30"/>
        <v>0</v>
      </c>
      <c r="M125" s="129">
        <f t="shared" si="30"/>
        <v>0</v>
      </c>
      <c r="N125" s="129">
        <f t="shared" si="30"/>
        <v>0</v>
      </c>
      <c r="O125" s="129">
        <f t="shared" si="30"/>
        <v>0</v>
      </c>
      <c r="P125" s="129">
        <f t="shared" si="30"/>
        <v>0</v>
      </c>
      <c r="Q125" s="129">
        <f t="shared" si="30"/>
        <v>0</v>
      </c>
      <c r="R125" s="129">
        <f t="shared" si="30"/>
        <v>0</v>
      </c>
      <c r="S125" s="129">
        <f t="shared" si="30"/>
        <v>0</v>
      </c>
      <c r="T125" s="129">
        <f t="shared" si="30"/>
        <v>21716.7</v>
      </c>
      <c r="U125" s="129"/>
      <c r="V125" s="129"/>
      <c r="W125" s="129"/>
      <c r="X125" s="129"/>
      <c r="Y125" s="129"/>
      <c r="Z125" s="96">
        <f t="shared" si="21"/>
        <v>285050</v>
      </c>
      <c r="AA125" s="129">
        <f t="shared" si="30"/>
        <v>263333.3</v>
      </c>
      <c r="AB125" s="129">
        <f t="shared" si="30"/>
        <v>21716.7</v>
      </c>
    </row>
    <row r="126" spans="1:28" s="18" customFormat="1" ht="16.5" customHeight="1" x14ac:dyDescent="0.2">
      <c r="A126" s="25" t="s">
        <v>203</v>
      </c>
      <c r="B126" s="17" t="s">
        <v>139</v>
      </c>
      <c r="C126" s="17" t="s">
        <v>130</v>
      </c>
      <c r="D126" s="70">
        <f>SUM(D127+D128+D131+D132+D137+D138+D139+D143)</f>
        <v>215565</v>
      </c>
      <c r="E126" s="70">
        <f>SUM(E127+E128+E131+E132+E133+E134+E135+E136+E137+E138+E139)</f>
        <v>223336.5</v>
      </c>
      <c r="F126" s="70">
        <f t="shared" ref="F126:T126" si="31">SUM(F127+F128+F131+F132+F137+F138+F139)</f>
        <v>0</v>
      </c>
      <c r="G126" s="71">
        <f t="shared" si="31"/>
        <v>18330.900000000001</v>
      </c>
      <c r="H126" s="70">
        <f t="shared" si="31"/>
        <v>10772</v>
      </c>
      <c r="I126" s="70">
        <f t="shared" si="31"/>
        <v>7558.9</v>
      </c>
      <c r="J126" s="71">
        <f t="shared" si="31"/>
        <v>26000</v>
      </c>
      <c r="K126" s="70">
        <f t="shared" si="31"/>
        <v>26000</v>
      </c>
      <c r="L126" s="70">
        <f t="shared" si="31"/>
        <v>0</v>
      </c>
      <c r="M126" s="70">
        <f t="shared" si="31"/>
        <v>0</v>
      </c>
      <c r="N126" s="70">
        <f t="shared" si="31"/>
        <v>0</v>
      </c>
      <c r="O126" s="70">
        <f t="shared" si="31"/>
        <v>0</v>
      </c>
      <c r="P126" s="70">
        <f t="shared" si="31"/>
        <v>0</v>
      </c>
      <c r="Q126" s="70">
        <f t="shared" si="31"/>
        <v>0</v>
      </c>
      <c r="R126" s="70">
        <f t="shared" si="31"/>
        <v>0</v>
      </c>
      <c r="S126" s="70">
        <f t="shared" si="31"/>
        <v>0</v>
      </c>
      <c r="T126" s="70">
        <f t="shared" si="31"/>
        <v>0</v>
      </c>
      <c r="U126" s="70"/>
      <c r="V126" s="70"/>
      <c r="W126" s="70"/>
      <c r="X126" s="70"/>
      <c r="Y126" s="70"/>
      <c r="Z126" s="96">
        <f t="shared" si="21"/>
        <v>15000</v>
      </c>
      <c r="AA126" s="70">
        <f>SUM(AA127+AA128+AA131+AA132+AA137+AA138+AA139)</f>
        <v>15000</v>
      </c>
      <c r="AB126" s="70">
        <f>SUM(AB127+AB128+AB131+AB132+AB137+AB138+AB139)</f>
        <v>0</v>
      </c>
    </row>
    <row r="127" spans="1:28" ht="15" customHeight="1" x14ac:dyDescent="0.2">
      <c r="A127" s="14" t="s">
        <v>351</v>
      </c>
      <c r="B127" s="20" t="s">
        <v>139</v>
      </c>
      <c r="C127" s="15" t="s">
        <v>130</v>
      </c>
      <c r="D127" s="72">
        <v>3548.9</v>
      </c>
      <c r="E127" s="73">
        <v>5090.1000000000004</v>
      </c>
      <c r="F127" s="74"/>
      <c r="G127" s="75">
        <f>SUM(I127+H127)</f>
        <v>5772</v>
      </c>
      <c r="H127" s="74">
        <v>5772</v>
      </c>
      <c r="I127" s="74"/>
      <c r="J127" s="75">
        <f t="shared" ref="J127:J166" si="32">SUM(K127+T127)</f>
        <v>20000</v>
      </c>
      <c r="K127" s="74">
        <v>20000</v>
      </c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5">
        <f t="shared" si="21"/>
        <v>15000</v>
      </c>
      <c r="AA127" s="74">
        <v>15000</v>
      </c>
      <c r="AB127" s="74"/>
    </row>
    <row r="128" spans="1:28" s="48" customFormat="1" ht="15.75" customHeight="1" x14ac:dyDescent="0.2">
      <c r="A128" s="41" t="s">
        <v>204</v>
      </c>
      <c r="B128" s="46" t="s">
        <v>139</v>
      </c>
      <c r="C128" s="47" t="s">
        <v>130</v>
      </c>
      <c r="D128" s="80">
        <f>SUM(D129+D130)</f>
        <v>0</v>
      </c>
      <c r="E128" s="80">
        <v>33566.9</v>
      </c>
      <c r="F128" s="80">
        <f t="shared" ref="F128:T128" si="33">SUM(F129+F130)</f>
        <v>0</v>
      </c>
      <c r="G128" s="81">
        <f t="shared" si="33"/>
        <v>12558.9</v>
      </c>
      <c r="H128" s="80">
        <f>SUM(H129+H130)</f>
        <v>5000</v>
      </c>
      <c r="I128" s="80">
        <f t="shared" si="33"/>
        <v>7558.9</v>
      </c>
      <c r="J128" s="81">
        <f t="shared" si="33"/>
        <v>6000</v>
      </c>
      <c r="K128" s="80">
        <f t="shared" si="33"/>
        <v>6000</v>
      </c>
      <c r="L128" s="80">
        <f t="shared" si="33"/>
        <v>0</v>
      </c>
      <c r="M128" s="80">
        <f t="shared" si="33"/>
        <v>0</v>
      </c>
      <c r="N128" s="80">
        <f t="shared" si="33"/>
        <v>0</v>
      </c>
      <c r="O128" s="80">
        <f t="shared" si="33"/>
        <v>0</v>
      </c>
      <c r="P128" s="80">
        <f t="shared" si="33"/>
        <v>0</v>
      </c>
      <c r="Q128" s="80">
        <f t="shared" si="33"/>
        <v>0</v>
      </c>
      <c r="R128" s="80">
        <f t="shared" si="33"/>
        <v>0</v>
      </c>
      <c r="S128" s="80">
        <f t="shared" si="33"/>
        <v>0</v>
      </c>
      <c r="T128" s="80">
        <f t="shared" si="33"/>
        <v>0</v>
      </c>
      <c r="U128" s="80"/>
      <c r="V128" s="80"/>
      <c r="W128" s="80"/>
      <c r="X128" s="80"/>
      <c r="Y128" s="80"/>
      <c r="Z128" s="75">
        <f t="shared" si="21"/>
        <v>0</v>
      </c>
      <c r="AA128" s="80">
        <f>SUM(AA129+AA130)</f>
        <v>0</v>
      </c>
      <c r="AB128" s="80">
        <f>SUM(AB129+AB130)</f>
        <v>0</v>
      </c>
    </row>
    <row r="129" spans="1:28" ht="15" customHeight="1" x14ac:dyDescent="0.2">
      <c r="A129" s="14" t="s">
        <v>197</v>
      </c>
      <c r="B129" s="20" t="s">
        <v>139</v>
      </c>
      <c r="C129" s="15" t="s">
        <v>130</v>
      </c>
      <c r="D129" s="72"/>
      <c r="E129" s="73">
        <v>13083.2</v>
      </c>
      <c r="F129" s="74"/>
      <c r="G129" s="75">
        <f t="shared" ref="G129:G166" si="34">SUM(I129+H129)</f>
        <v>12558.9</v>
      </c>
      <c r="H129" s="74">
        <v>5000</v>
      </c>
      <c r="I129" s="74">
        <v>7558.9</v>
      </c>
      <c r="J129" s="75">
        <f t="shared" si="32"/>
        <v>6000</v>
      </c>
      <c r="K129" s="74">
        <v>6000</v>
      </c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5">
        <f t="shared" si="21"/>
        <v>0</v>
      </c>
      <c r="AA129" s="74"/>
      <c r="AB129" s="74"/>
    </row>
    <row r="130" spans="1:28" ht="15.75" customHeight="1" x14ac:dyDescent="0.2">
      <c r="A130" s="14" t="s">
        <v>352</v>
      </c>
      <c r="B130" s="20" t="s">
        <v>139</v>
      </c>
      <c r="C130" s="15" t="s">
        <v>130</v>
      </c>
      <c r="D130" s="72"/>
      <c r="E130" s="73">
        <v>20483.7</v>
      </c>
      <c r="F130" s="74"/>
      <c r="G130" s="75">
        <f t="shared" si="34"/>
        <v>0</v>
      </c>
      <c r="H130" s="74"/>
      <c r="I130" s="74"/>
      <c r="J130" s="75">
        <f t="shared" si="32"/>
        <v>0</v>
      </c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5">
        <f t="shared" si="21"/>
        <v>0</v>
      </c>
      <c r="AA130" s="74"/>
      <c r="AB130" s="74"/>
    </row>
    <row r="131" spans="1:28" ht="28.5" hidden="1" customHeight="1" x14ac:dyDescent="0.2">
      <c r="A131" s="26" t="s">
        <v>353</v>
      </c>
      <c r="B131" s="20" t="s">
        <v>139</v>
      </c>
      <c r="C131" s="15" t="s">
        <v>130</v>
      </c>
      <c r="D131" s="72">
        <v>37134.400000000001</v>
      </c>
      <c r="E131" s="73">
        <v>72789.5</v>
      </c>
      <c r="F131" s="74"/>
      <c r="G131" s="75">
        <f t="shared" si="34"/>
        <v>0</v>
      </c>
      <c r="H131" s="74"/>
      <c r="I131" s="74"/>
      <c r="J131" s="75">
        <f t="shared" si="32"/>
        <v>0</v>
      </c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5">
        <f t="shared" si="21"/>
        <v>0</v>
      </c>
      <c r="AA131" s="74"/>
      <c r="AB131" s="74"/>
    </row>
    <row r="132" spans="1:28" ht="27" hidden="1" customHeight="1" x14ac:dyDescent="0.2">
      <c r="A132" s="26" t="s">
        <v>205</v>
      </c>
      <c r="B132" s="20" t="s">
        <v>139</v>
      </c>
      <c r="C132" s="15" t="s">
        <v>130</v>
      </c>
      <c r="D132" s="72">
        <v>16324.9</v>
      </c>
      <c r="E132" s="73">
        <v>27604</v>
      </c>
      <c r="F132" s="74"/>
      <c r="G132" s="75">
        <f t="shared" si="34"/>
        <v>0</v>
      </c>
      <c r="H132" s="74"/>
      <c r="I132" s="74"/>
      <c r="J132" s="75">
        <f t="shared" si="32"/>
        <v>0</v>
      </c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5">
        <f t="shared" si="21"/>
        <v>0</v>
      </c>
      <c r="AA132" s="74"/>
      <c r="AB132" s="74"/>
    </row>
    <row r="133" spans="1:28" ht="27" hidden="1" customHeight="1" x14ac:dyDescent="0.2">
      <c r="A133" s="26" t="s">
        <v>106</v>
      </c>
      <c r="B133" s="20" t="s">
        <v>139</v>
      </c>
      <c r="C133" s="15" t="s">
        <v>130</v>
      </c>
      <c r="D133" s="72"/>
      <c r="E133" s="73">
        <v>65</v>
      </c>
      <c r="F133" s="74"/>
      <c r="G133" s="75"/>
      <c r="H133" s="74"/>
      <c r="I133" s="74"/>
      <c r="J133" s="75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5">
        <f t="shared" si="21"/>
        <v>0</v>
      </c>
      <c r="AA133" s="74"/>
      <c r="AB133" s="74"/>
    </row>
    <row r="134" spans="1:28" ht="27" hidden="1" customHeight="1" x14ac:dyDescent="0.2">
      <c r="A134" s="26" t="s">
        <v>107</v>
      </c>
      <c r="B134" s="20" t="s">
        <v>139</v>
      </c>
      <c r="C134" s="15" t="s">
        <v>130</v>
      </c>
      <c r="D134" s="72"/>
      <c r="E134" s="73">
        <v>7933.6</v>
      </c>
      <c r="F134" s="74"/>
      <c r="G134" s="75"/>
      <c r="H134" s="74"/>
      <c r="I134" s="74"/>
      <c r="J134" s="75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5">
        <f t="shared" si="21"/>
        <v>0</v>
      </c>
      <c r="AA134" s="74"/>
      <c r="AB134" s="74"/>
    </row>
    <row r="135" spans="1:28" ht="27" hidden="1" customHeight="1" x14ac:dyDescent="0.2">
      <c r="A135" s="26" t="s">
        <v>108</v>
      </c>
      <c r="B135" s="20" t="s">
        <v>139</v>
      </c>
      <c r="C135" s="15" t="s">
        <v>130</v>
      </c>
      <c r="D135" s="72"/>
      <c r="E135" s="73">
        <v>58.1</v>
      </c>
      <c r="F135" s="74"/>
      <c r="G135" s="75"/>
      <c r="H135" s="74"/>
      <c r="I135" s="74"/>
      <c r="J135" s="75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5">
        <f t="shared" ref="Z135:Z198" si="35">SUM(AA135:AB135)</f>
        <v>0</v>
      </c>
      <c r="AA135" s="74"/>
      <c r="AB135" s="74"/>
    </row>
    <row r="136" spans="1:28" ht="27" hidden="1" customHeight="1" x14ac:dyDescent="0.2">
      <c r="A136" s="26" t="s">
        <v>109</v>
      </c>
      <c r="B136" s="20" t="s">
        <v>139</v>
      </c>
      <c r="C136" s="15" t="s">
        <v>130</v>
      </c>
      <c r="D136" s="72"/>
      <c r="E136" s="73">
        <v>2493.8000000000002</v>
      </c>
      <c r="F136" s="74"/>
      <c r="G136" s="75"/>
      <c r="H136" s="74"/>
      <c r="I136" s="74"/>
      <c r="J136" s="75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5">
        <f t="shared" si="35"/>
        <v>0</v>
      </c>
      <c r="AA136" s="74"/>
      <c r="AB136" s="74"/>
    </row>
    <row r="137" spans="1:28" ht="42" hidden="1" customHeight="1" x14ac:dyDescent="0.2">
      <c r="A137" s="14" t="s">
        <v>10</v>
      </c>
      <c r="B137" s="20" t="s">
        <v>139</v>
      </c>
      <c r="C137" s="15" t="s">
        <v>130</v>
      </c>
      <c r="D137" s="72"/>
      <c r="E137" s="73">
        <v>25556</v>
      </c>
      <c r="F137" s="74"/>
      <c r="G137" s="75">
        <f t="shared" si="34"/>
        <v>0</v>
      </c>
      <c r="H137" s="74"/>
      <c r="I137" s="74"/>
      <c r="J137" s="75">
        <f t="shared" si="32"/>
        <v>0</v>
      </c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5">
        <f t="shared" si="35"/>
        <v>0</v>
      </c>
      <c r="AA137" s="74"/>
      <c r="AB137" s="74"/>
    </row>
    <row r="138" spans="1:28" ht="25.5" hidden="1" x14ac:dyDescent="0.2">
      <c r="A138" s="14" t="s">
        <v>206</v>
      </c>
      <c r="B138" s="20" t="s">
        <v>139</v>
      </c>
      <c r="C138" s="15" t="s">
        <v>130</v>
      </c>
      <c r="D138" s="72">
        <v>9000</v>
      </c>
      <c r="E138" s="73">
        <v>25200</v>
      </c>
      <c r="F138" s="74"/>
      <c r="G138" s="75">
        <f t="shared" si="34"/>
        <v>0</v>
      </c>
      <c r="H138" s="74"/>
      <c r="I138" s="74"/>
      <c r="J138" s="75">
        <f t="shared" si="32"/>
        <v>0</v>
      </c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5">
        <f t="shared" si="35"/>
        <v>0</v>
      </c>
      <c r="AA138" s="74"/>
      <c r="AB138" s="74"/>
    </row>
    <row r="139" spans="1:28" ht="38.25" hidden="1" x14ac:dyDescent="0.2">
      <c r="A139" s="14" t="s">
        <v>207</v>
      </c>
      <c r="B139" s="20" t="s">
        <v>139</v>
      </c>
      <c r="C139" s="15" t="s">
        <v>130</v>
      </c>
      <c r="D139" s="72">
        <f>SUM(D140+D142+D141)</f>
        <v>133592.69999999998</v>
      </c>
      <c r="E139" s="72">
        <f t="shared" ref="E139:K139" si="36">SUM(E140+E142)</f>
        <v>22979.5</v>
      </c>
      <c r="F139" s="72">
        <f t="shared" si="36"/>
        <v>0</v>
      </c>
      <c r="G139" s="88">
        <f t="shared" si="36"/>
        <v>0</v>
      </c>
      <c r="H139" s="72">
        <f t="shared" si="36"/>
        <v>0</v>
      </c>
      <c r="I139" s="72">
        <f t="shared" si="36"/>
        <v>0</v>
      </c>
      <c r="J139" s="88">
        <f t="shared" si="36"/>
        <v>0</v>
      </c>
      <c r="K139" s="72">
        <f t="shared" si="36"/>
        <v>0</v>
      </c>
      <c r="L139" s="72"/>
      <c r="M139" s="72"/>
      <c r="N139" s="72"/>
      <c r="O139" s="72"/>
      <c r="P139" s="72"/>
      <c r="Q139" s="72"/>
      <c r="R139" s="72"/>
      <c r="S139" s="72"/>
      <c r="T139" s="74"/>
      <c r="U139" s="74"/>
      <c r="V139" s="74"/>
      <c r="W139" s="74"/>
      <c r="X139" s="74"/>
      <c r="Y139" s="74"/>
      <c r="Z139" s="75">
        <f t="shared" si="35"/>
        <v>0</v>
      </c>
      <c r="AA139" s="74"/>
      <c r="AB139" s="74"/>
    </row>
    <row r="140" spans="1:28" ht="25.5" hidden="1" x14ac:dyDescent="0.2">
      <c r="A140" s="14" t="s">
        <v>208</v>
      </c>
      <c r="B140" s="20" t="s">
        <v>139</v>
      </c>
      <c r="C140" s="15" t="s">
        <v>130</v>
      </c>
      <c r="D140" s="72">
        <v>65249.9</v>
      </c>
      <c r="E140" s="73">
        <v>13356.2</v>
      </c>
      <c r="F140" s="74"/>
      <c r="G140" s="75">
        <f t="shared" si="34"/>
        <v>0</v>
      </c>
      <c r="H140" s="74"/>
      <c r="I140" s="74"/>
      <c r="J140" s="75">
        <f t="shared" si="32"/>
        <v>0</v>
      </c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5">
        <f t="shared" si="35"/>
        <v>0</v>
      </c>
      <c r="AA140" s="74"/>
      <c r="AB140" s="74"/>
    </row>
    <row r="141" spans="1:28" ht="25.5" hidden="1" x14ac:dyDescent="0.2">
      <c r="A141" s="40" t="s">
        <v>49</v>
      </c>
      <c r="B141" s="42" t="s">
        <v>139</v>
      </c>
      <c r="C141" s="43" t="s">
        <v>130</v>
      </c>
      <c r="D141" s="72">
        <v>14980.8</v>
      </c>
      <c r="E141" s="73"/>
      <c r="F141" s="74"/>
      <c r="G141" s="75"/>
      <c r="H141" s="74"/>
      <c r="I141" s="74"/>
      <c r="J141" s="75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5">
        <f t="shared" si="35"/>
        <v>0</v>
      </c>
      <c r="AA141" s="74"/>
      <c r="AB141" s="74"/>
    </row>
    <row r="142" spans="1:28" ht="38.25" hidden="1" x14ac:dyDescent="0.2">
      <c r="A142" s="14" t="s">
        <v>209</v>
      </c>
      <c r="B142" s="20" t="s">
        <v>139</v>
      </c>
      <c r="C142" s="15" t="s">
        <v>130</v>
      </c>
      <c r="D142" s="72">
        <v>53362</v>
      </c>
      <c r="E142" s="73">
        <v>9623.2999999999993</v>
      </c>
      <c r="F142" s="74"/>
      <c r="G142" s="75">
        <f t="shared" si="34"/>
        <v>0</v>
      </c>
      <c r="H142" s="74"/>
      <c r="I142" s="74"/>
      <c r="J142" s="75">
        <f t="shared" si="32"/>
        <v>0</v>
      </c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5">
        <f t="shared" si="35"/>
        <v>0</v>
      </c>
      <c r="AA142" s="74"/>
      <c r="AB142" s="74"/>
    </row>
    <row r="143" spans="1:28" ht="25.5" hidden="1" x14ac:dyDescent="0.2">
      <c r="A143" s="40" t="s">
        <v>50</v>
      </c>
      <c r="B143" s="42" t="s">
        <v>139</v>
      </c>
      <c r="C143" s="43" t="s">
        <v>130</v>
      </c>
      <c r="D143" s="72">
        <f>D144+D145</f>
        <v>15964.099999999999</v>
      </c>
      <c r="E143" s="72">
        <f t="shared" ref="E143:AB143" si="37">E144+E145</f>
        <v>0</v>
      </c>
      <c r="F143" s="72">
        <f t="shared" si="37"/>
        <v>0</v>
      </c>
      <c r="G143" s="88">
        <f t="shared" si="37"/>
        <v>0</v>
      </c>
      <c r="H143" s="72">
        <f t="shared" si="37"/>
        <v>0</v>
      </c>
      <c r="I143" s="72">
        <f t="shared" si="37"/>
        <v>0</v>
      </c>
      <c r="J143" s="88">
        <f t="shared" si="37"/>
        <v>0</v>
      </c>
      <c r="K143" s="72">
        <f t="shared" si="37"/>
        <v>0</v>
      </c>
      <c r="L143" s="72">
        <f t="shared" si="37"/>
        <v>0</v>
      </c>
      <c r="M143" s="72">
        <f t="shared" si="37"/>
        <v>0</v>
      </c>
      <c r="N143" s="72">
        <f t="shared" si="37"/>
        <v>0</v>
      </c>
      <c r="O143" s="72">
        <f t="shared" si="37"/>
        <v>0</v>
      </c>
      <c r="P143" s="72">
        <f t="shared" si="37"/>
        <v>0</v>
      </c>
      <c r="Q143" s="72">
        <f t="shared" si="37"/>
        <v>0</v>
      </c>
      <c r="R143" s="72">
        <f t="shared" si="37"/>
        <v>0</v>
      </c>
      <c r="S143" s="72">
        <f t="shared" si="37"/>
        <v>0</v>
      </c>
      <c r="T143" s="72">
        <f t="shared" si="37"/>
        <v>0</v>
      </c>
      <c r="U143" s="72"/>
      <c r="V143" s="72"/>
      <c r="W143" s="72"/>
      <c r="X143" s="72"/>
      <c r="Y143" s="72"/>
      <c r="Z143" s="75">
        <f t="shared" si="35"/>
        <v>0</v>
      </c>
      <c r="AA143" s="72">
        <f t="shared" si="37"/>
        <v>0</v>
      </c>
      <c r="AB143" s="72">
        <f t="shared" si="37"/>
        <v>0</v>
      </c>
    </row>
    <row r="144" spans="1:28" ht="25.5" hidden="1" x14ac:dyDescent="0.2">
      <c r="A144" s="14" t="s">
        <v>208</v>
      </c>
      <c r="B144" s="20" t="s">
        <v>139</v>
      </c>
      <c r="C144" s="15" t="s">
        <v>130</v>
      </c>
      <c r="D144" s="72">
        <v>4132.3</v>
      </c>
      <c r="E144" s="73"/>
      <c r="F144" s="74"/>
      <c r="G144" s="75"/>
      <c r="H144" s="74"/>
      <c r="I144" s="74"/>
      <c r="J144" s="75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5">
        <f t="shared" si="35"/>
        <v>0</v>
      </c>
      <c r="AA144" s="74"/>
      <c r="AB144" s="74"/>
    </row>
    <row r="145" spans="1:28" ht="38.25" hidden="1" x14ac:dyDescent="0.2">
      <c r="A145" s="14" t="s">
        <v>209</v>
      </c>
      <c r="B145" s="20" t="s">
        <v>139</v>
      </c>
      <c r="C145" s="15" t="s">
        <v>130</v>
      </c>
      <c r="D145" s="72">
        <v>11831.8</v>
      </c>
      <c r="E145" s="73"/>
      <c r="F145" s="74"/>
      <c r="G145" s="75"/>
      <c r="H145" s="74"/>
      <c r="I145" s="74"/>
      <c r="J145" s="75">
        <f t="shared" si="32"/>
        <v>0</v>
      </c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5">
        <f t="shared" si="35"/>
        <v>0</v>
      </c>
      <c r="AA145" s="74"/>
      <c r="AB145" s="74"/>
    </row>
    <row r="146" spans="1:28" x14ac:dyDescent="0.2">
      <c r="A146" s="12" t="s">
        <v>210</v>
      </c>
      <c r="B146" s="21" t="s">
        <v>139</v>
      </c>
      <c r="C146" s="21" t="s">
        <v>132</v>
      </c>
      <c r="D146" s="86">
        <f t="shared" ref="D146:AB146" si="38">SUM(D147+D148+D149+D151+D152+D153+D154+D155+D156+D157)</f>
        <v>108332</v>
      </c>
      <c r="E146" s="86">
        <f>SUM(E147+E148+E149+E150+E151+E152+E153+E154+E155+E156+E157)</f>
        <v>106512.4</v>
      </c>
      <c r="F146" s="86">
        <f t="shared" si="38"/>
        <v>0</v>
      </c>
      <c r="G146" s="87">
        <f t="shared" si="38"/>
        <v>22359.599999999999</v>
      </c>
      <c r="H146" s="86">
        <f t="shared" si="38"/>
        <v>15013</v>
      </c>
      <c r="I146" s="86">
        <f t="shared" si="38"/>
        <v>7346.6</v>
      </c>
      <c r="J146" s="87">
        <f t="shared" si="38"/>
        <v>187088.09999999998</v>
      </c>
      <c r="K146" s="86">
        <f t="shared" si="38"/>
        <v>165371.4</v>
      </c>
      <c r="L146" s="86">
        <f t="shared" si="38"/>
        <v>0</v>
      </c>
      <c r="M146" s="86">
        <f t="shared" si="38"/>
        <v>0</v>
      </c>
      <c r="N146" s="86">
        <f t="shared" si="38"/>
        <v>0</v>
      </c>
      <c r="O146" s="86">
        <f t="shared" si="38"/>
        <v>0</v>
      </c>
      <c r="P146" s="86">
        <f t="shared" si="38"/>
        <v>0</v>
      </c>
      <c r="Q146" s="86">
        <f t="shared" si="38"/>
        <v>0</v>
      </c>
      <c r="R146" s="86">
        <f t="shared" si="38"/>
        <v>0</v>
      </c>
      <c r="S146" s="86">
        <f t="shared" si="38"/>
        <v>0</v>
      </c>
      <c r="T146" s="86">
        <f t="shared" si="38"/>
        <v>21716.7</v>
      </c>
      <c r="U146" s="86"/>
      <c r="V146" s="86"/>
      <c r="W146" s="86"/>
      <c r="X146" s="86"/>
      <c r="Y146" s="86"/>
      <c r="Z146" s="96">
        <f t="shared" si="35"/>
        <v>99070.7</v>
      </c>
      <c r="AA146" s="86">
        <f t="shared" si="38"/>
        <v>77354</v>
      </c>
      <c r="AB146" s="86">
        <f t="shared" si="38"/>
        <v>21716.7</v>
      </c>
    </row>
    <row r="147" spans="1:28" ht="25.5" x14ac:dyDescent="0.2">
      <c r="A147" s="113" t="s">
        <v>85</v>
      </c>
      <c r="B147" s="115" t="s">
        <v>139</v>
      </c>
      <c r="C147" s="115" t="s">
        <v>132</v>
      </c>
      <c r="D147" s="86"/>
      <c r="E147" s="86"/>
      <c r="F147" s="86"/>
      <c r="G147" s="87"/>
      <c r="H147" s="86"/>
      <c r="I147" s="86"/>
      <c r="J147" s="87">
        <f>K147+T147</f>
        <v>11000</v>
      </c>
      <c r="K147" s="114">
        <v>11000</v>
      </c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75">
        <f t="shared" si="35"/>
        <v>11000</v>
      </c>
      <c r="AA147" s="156">
        <v>11000</v>
      </c>
      <c r="AB147" s="86"/>
    </row>
    <row r="148" spans="1:28" ht="19.5" customHeight="1" x14ac:dyDescent="0.2">
      <c r="A148" s="14" t="s">
        <v>354</v>
      </c>
      <c r="B148" s="20" t="s">
        <v>139</v>
      </c>
      <c r="C148" s="20" t="s">
        <v>132</v>
      </c>
      <c r="D148" s="76">
        <v>6034.9</v>
      </c>
      <c r="E148" s="73">
        <v>7700</v>
      </c>
      <c r="F148" s="74"/>
      <c r="G148" s="75">
        <f t="shared" si="34"/>
        <v>7700</v>
      </c>
      <c r="H148" s="74">
        <v>7700</v>
      </c>
      <c r="I148" s="74"/>
      <c r="J148" s="75">
        <f t="shared" si="32"/>
        <v>108943.4</v>
      </c>
      <c r="K148" s="74">
        <v>108943.4</v>
      </c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5">
        <f t="shared" si="35"/>
        <v>52673</v>
      </c>
      <c r="AA148" s="74">
        <v>52673</v>
      </c>
      <c r="AB148" s="74"/>
    </row>
    <row r="149" spans="1:28" ht="16.5" customHeight="1" x14ac:dyDescent="0.2">
      <c r="A149" s="14" t="s">
        <v>211</v>
      </c>
      <c r="B149" s="20" t="s">
        <v>139</v>
      </c>
      <c r="C149" s="20" t="s">
        <v>132</v>
      </c>
      <c r="D149" s="76">
        <v>585.70000000000005</v>
      </c>
      <c r="E149" s="73">
        <v>228</v>
      </c>
      <c r="F149" s="74"/>
      <c r="G149" s="75">
        <f t="shared" si="34"/>
        <v>228</v>
      </c>
      <c r="H149" s="74">
        <v>228</v>
      </c>
      <c r="I149" s="74"/>
      <c r="J149" s="75">
        <f t="shared" si="32"/>
        <v>228</v>
      </c>
      <c r="K149" s="74">
        <v>228</v>
      </c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5">
        <f t="shared" si="35"/>
        <v>0</v>
      </c>
      <c r="AA149" s="74"/>
      <c r="AB149" s="74"/>
    </row>
    <row r="150" spans="1:28" ht="36" hidden="1" customHeight="1" x14ac:dyDescent="0.2">
      <c r="A150" s="14" t="s">
        <v>117</v>
      </c>
      <c r="B150" s="20"/>
      <c r="C150" s="20"/>
      <c r="D150" s="76"/>
      <c r="E150" s="73">
        <v>16250.4</v>
      </c>
      <c r="F150" s="74"/>
      <c r="G150" s="75"/>
      <c r="H150" s="74"/>
      <c r="I150" s="74"/>
      <c r="J150" s="75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5">
        <f t="shared" si="35"/>
        <v>0</v>
      </c>
      <c r="AA150" s="74"/>
      <c r="AB150" s="74"/>
    </row>
    <row r="151" spans="1:28" ht="17.25" customHeight="1" x14ac:dyDescent="0.2">
      <c r="A151" s="14" t="s">
        <v>212</v>
      </c>
      <c r="B151" s="20" t="s">
        <v>139</v>
      </c>
      <c r="C151" s="20" t="s">
        <v>132</v>
      </c>
      <c r="D151" s="76">
        <v>13203.7</v>
      </c>
      <c r="E151" s="73">
        <v>6845</v>
      </c>
      <c r="F151" s="74"/>
      <c r="G151" s="75">
        <f t="shared" si="34"/>
        <v>6845</v>
      </c>
      <c r="H151" s="74">
        <v>6845</v>
      </c>
      <c r="I151" s="74"/>
      <c r="J151" s="75">
        <f t="shared" si="32"/>
        <v>0</v>
      </c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5">
        <f t="shared" si="35"/>
        <v>6845</v>
      </c>
      <c r="AA151" s="74">
        <v>6845</v>
      </c>
      <c r="AB151" s="74"/>
    </row>
    <row r="152" spans="1:28" ht="24.75" hidden="1" customHeight="1" x14ac:dyDescent="0.2">
      <c r="A152" s="40" t="s">
        <v>60</v>
      </c>
      <c r="B152" s="20" t="s">
        <v>139</v>
      </c>
      <c r="C152" s="20" t="s">
        <v>132</v>
      </c>
      <c r="D152" s="76">
        <v>10492.3</v>
      </c>
      <c r="E152" s="73">
        <v>1648.1</v>
      </c>
      <c r="F152" s="74"/>
      <c r="G152" s="75">
        <f t="shared" si="34"/>
        <v>0</v>
      </c>
      <c r="H152" s="74"/>
      <c r="I152" s="74"/>
      <c r="J152" s="75">
        <f t="shared" si="32"/>
        <v>0</v>
      </c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5">
        <f t="shared" si="35"/>
        <v>0</v>
      </c>
      <c r="AA152" s="74"/>
      <c r="AB152" s="74"/>
    </row>
    <row r="153" spans="1:28" ht="56.25" customHeight="1" x14ac:dyDescent="0.2">
      <c r="A153" s="14" t="s">
        <v>217</v>
      </c>
      <c r="B153" s="20" t="s">
        <v>139</v>
      </c>
      <c r="C153" s="20" t="s">
        <v>132</v>
      </c>
      <c r="D153" s="76">
        <v>5199.8999999999996</v>
      </c>
      <c r="E153" s="73">
        <v>5256.2</v>
      </c>
      <c r="F153" s="74"/>
      <c r="G153" s="75">
        <f t="shared" si="34"/>
        <v>5186.6000000000004</v>
      </c>
      <c r="H153" s="74"/>
      <c r="I153" s="74">
        <v>5186.6000000000004</v>
      </c>
      <c r="J153" s="75">
        <f t="shared" si="32"/>
        <v>5186.7</v>
      </c>
      <c r="K153" s="74"/>
      <c r="L153" s="74"/>
      <c r="M153" s="74"/>
      <c r="N153" s="74"/>
      <c r="O153" s="74"/>
      <c r="P153" s="74"/>
      <c r="Q153" s="74"/>
      <c r="R153" s="74"/>
      <c r="S153" s="74"/>
      <c r="T153" s="74">
        <v>5186.7</v>
      </c>
      <c r="U153" s="74"/>
      <c r="V153" s="74"/>
      <c r="W153" s="74"/>
      <c r="X153" s="74"/>
      <c r="Y153" s="74"/>
      <c r="Z153" s="75">
        <f t="shared" si="35"/>
        <v>5186.7</v>
      </c>
      <c r="AA153" s="74"/>
      <c r="AB153" s="74">
        <v>5186.7</v>
      </c>
    </row>
    <row r="154" spans="1:28" ht="41.25" customHeight="1" x14ac:dyDescent="0.2">
      <c r="A154" s="14" t="s">
        <v>355</v>
      </c>
      <c r="B154" s="20" t="s">
        <v>139</v>
      </c>
      <c r="C154" s="20" t="s">
        <v>132</v>
      </c>
      <c r="D154" s="76"/>
      <c r="E154" s="73">
        <v>21458.7</v>
      </c>
      <c r="F154" s="74"/>
      <c r="G154" s="75">
        <f t="shared" si="34"/>
        <v>2400</v>
      </c>
      <c r="H154" s="74">
        <v>240</v>
      </c>
      <c r="I154" s="74">
        <v>2160</v>
      </c>
      <c r="J154" s="75">
        <f t="shared" si="32"/>
        <v>16530</v>
      </c>
      <c r="K154" s="74"/>
      <c r="L154" s="74"/>
      <c r="M154" s="74"/>
      <c r="N154" s="74"/>
      <c r="O154" s="74"/>
      <c r="P154" s="74"/>
      <c r="Q154" s="74"/>
      <c r="R154" s="74"/>
      <c r="S154" s="74"/>
      <c r="T154" s="74">
        <v>16530</v>
      </c>
      <c r="U154" s="74"/>
      <c r="V154" s="74"/>
      <c r="W154" s="74"/>
      <c r="X154" s="74"/>
      <c r="Y154" s="74"/>
      <c r="Z154" s="75">
        <f t="shared" si="35"/>
        <v>18366</v>
      </c>
      <c r="AA154" s="74">
        <v>1836</v>
      </c>
      <c r="AB154" s="74">
        <v>16530</v>
      </c>
    </row>
    <row r="155" spans="1:28" ht="38.25" hidden="1" x14ac:dyDescent="0.2">
      <c r="A155" s="27" t="s">
        <v>356</v>
      </c>
      <c r="B155" s="20" t="s">
        <v>139</v>
      </c>
      <c r="C155" s="20" t="s">
        <v>132</v>
      </c>
      <c r="D155" s="76">
        <v>20300.400000000001</v>
      </c>
      <c r="E155" s="73">
        <v>35182.699999999997</v>
      </c>
      <c r="F155" s="74"/>
      <c r="G155" s="75">
        <f t="shared" si="34"/>
        <v>0</v>
      </c>
      <c r="H155" s="74"/>
      <c r="I155" s="74"/>
      <c r="J155" s="75">
        <f t="shared" si="32"/>
        <v>0</v>
      </c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5">
        <f t="shared" si="35"/>
        <v>0</v>
      </c>
      <c r="AA155" s="74"/>
      <c r="AB155" s="74"/>
    </row>
    <row r="156" spans="1:28" ht="25.5" hidden="1" x14ac:dyDescent="0.2">
      <c r="A156" s="14" t="s">
        <v>357</v>
      </c>
      <c r="B156" s="20" t="s">
        <v>139</v>
      </c>
      <c r="C156" s="20" t="s">
        <v>132</v>
      </c>
      <c r="D156" s="76">
        <v>51502.1</v>
      </c>
      <c r="E156" s="73">
        <v>2893.3</v>
      </c>
      <c r="F156" s="74"/>
      <c r="G156" s="75">
        <f t="shared" si="34"/>
        <v>0</v>
      </c>
      <c r="H156" s="74"/>
      <c r="I156" s="74"/>
      <c r="J156" s="75">
        <f t="shared" si="32"/>
        <v>0</v>
      </c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5">
        <f t="shared" si="35"/>
        <v>0</v>
      </c>
      <c r="AA156" s="74"/>
      <c r="AB156" s="74"/>
    </row>
    <row r="157" spans="1:28" ht="42.75" customHeight="1" x14ac:dyDescent="0.2">
      <c r="A157" s="14" t="s">
        <v>218</v>
      </c>
      <c r="B157" s="20" t="s">
        <v>139</v>
      </c>
      <c r="C157" s="20" t="s">
        <v>132</v>
      </c>
      <c r="D157" s="76">
        <v>1013</v>
      </c>
      <c r="E157" s="73">
        <v>9050</v>
      </c>
      <c r="F157" s="74"/>
      <c r="G157" s="75">
        <f t="shared" si="34"/>
        <v>0</v>
      </c>
      <c r="H157" s="74"/>
      <c r="I157" s="74"/>
      <c r="J157" s="75">
        <f t="shared" si="32"/>
        <v>45200</v>
      </c>
      <c r="K157" s="74">
        <v>45200</v>
      </c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5">
        <f t="shared" si="35"/>
        <v>5000</v>
      </c>
      <c r="AA157" s="74">
        <v>5000</v>
      </c>
      <c r="AB157" s="74"/>
    </row>
    <row r="158" spans="1:28" s="18" customFormat="1" ht="15.75" customHeight="1" x14ac:dyDescent="0.2">
      <c r="A158" s="16" t="s">
        <v>219</v>
      </c>
      <c r="B158" s="24" t="s">
        <v>139</v>
      </c>
      <c r="C158" s="24" t="s">
        <v>134</v>
      </c>
      <c r="D158" s="91">
        <f t="shared" ref="D158:K158" si="39">SUM(D159+D160+D161+D162+D163+D166)</f>
        <v>62152.200000000004</v>
      </c>
      <c r="E158" s="91">
        <f>SUM(E159+E160+E161+E162+E163+E164+E165+E166)</f>
        <v>130164.40000000001</v>
      </c>
      <c r="F158" s="91">
        <f t="shared" si="39"/>
        <v>0</v>
      </c>
      <c r="G158" s="92">
        <f t="shared" si="39"/>
        <v>50135</v>
      </c>
      <c r="H158" s="91">
        <f t="shared" si="39"/>
        <v>50135</v>
      </c>
      <c r="I158" s="91">
        <f t="shared" si="39"/>
        <v>0</v>
      </c>
      <c r="J158" s="92">
        <f t="shared" si="39"/>
        <v>148388.5</v>
      </c>
      <c r="K158" s="91">
        <f t="shared" si="39"/>
        <v>148388.5</v>
      </c>
      <c r="L158" s="91"/>
      <c r="M158" s="91"/>
      <c r="N158" s="91"/>
      <c r="O158" s="91"/>
      <c r="P158" s="91"/>
      <c r="Q158" s="91"/>
      <c r="R158" s="91"/>
      <c r="S158" s="91"/>
      <c r="T158" s="91">
        <f>SUM(T159+T160+T161+T162+T163+T166)</f>
        <v>0</v>
      </c>
      <c r="U158" s="91"/>
      <c r="V158" s="91"/>
      <c r="W158" s="91"/>
      <c r="X158" s="91"/>
      <c r="Y158" s="91"/>
      <c r="Z158" s="96">
        <f t="shared" si="35"/>
        <v>170979.3</v>
      </c>
      <c r="AA158" s="91">
        <f>SUM(AA159+AA160+AA161+AA162+AA163+AA166)</f>
        <v>170979.3</v>
      </c>
      <c r="AB158" s="91">
        <f>SUM(AB159+AB160+AB161+AB162+AB163+AB166)</f>
        <v>0</v>
      </c>
    </row>
    <row r="159" spans="1:28" ht="27.75" customHeight="1" x14ac:dyDescent="0.2">
      <c r="A159" s="14" t="s">
        <v>220</v>
      </c>
      <c r="B159" s="20" t="s">
        <v>139</v>
      </c>
      <c r="C159" s="20" t="s">
        <v>134</v>
      </c>
      <c r="D159" s="76">
        <v>18135.900000000001</v>
      </c>
      <c r="E159" s="73">
        <v>17886.400000000001</v>
      </c>
      <c r="F159" s="74"/>
      <c r="G159" s="75">
        <f t="shared" si="34"/>
        <v>15052</v>
      </c>
      <c r="H159" s="74">
        <v>15052</v>
      </c>
      <c r="I159" s="74"/>
      <c r="J159" s="75">
        <f t="shared" si="32"/>
        <v>46038.5</v>
      </c>
      <c r="K159" s="74">
        <v>46038.5</v>
      </c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5">
        <f t="shared" si="35"/>
        <v>50774.9</v>
      </c>
      <c r="AA159" s="74">
        <v>50774.9</v>
      </c>
      <c r="AB159" s="74"/>
    </row>
    <row r="160" spans="1:28" ht="39.75" customHeight="1" x14ac:dyDescent="0.2">
      <c r="A160" s="14" t="s">
        <v>221</v>
      </c>
      <c r="B160" s="20" t="s">
        <v>139</v>
      </c>
      <c r="C160" s="20" t="s">
        <v>134</v>
      </c>
      <c r="D160" s="76">
        <v>43961.8</v>
      </c>
      <c r="E160" s="73">
        <v>43929.8</v>
      </c>
      <c r="F160" s="74"/>
      <c r="G160" s="75">
        <f t="shared" si="34"/>
        <v>35083</v>
      </c>
      <c r="H160" s="74">
        <v>35083</v>
      </c>
      <c r="I160" s="74"/>
      <c r="J160" s="75">
        <f t="shared" si="32"/>
        <v>102350</v>
      </c>
      <c r="K160" s="74">
        <v>102350</v>
      </c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5">
        <f t="shared" si="35"/>
        <v>120204.4</v>
      </c>
      <c r="AA160" s="74">
        <v>120204.4</v>
      </c>
      <c r="AB160" s="74"/>
    </row>
    <row r="161" spans="1:28" ht="16.5" hidden="1" customHeight="1" x14ac:dyDescent="0.2">
      <c r="A161" s="14" t="s">
        <v>222</v>
      </c>
      <c r="B161" s="20" t="s">
        <v>139</v>
      </c>
      <c r="C161" s="20" t="s">
        <v>134</v>
      </c>
      <c r="D161" s="76"/>
      <c r="E161" s="73">
        <v>610</v>
      </c>
      <c r="F161" s="74"/>
      <c r="G161" s="75">
        <f t="shared" si="34"/>
        <v>0</v>
      </c>
      <c r="H161" s="74"/>
      <c r="I161" s="74"/>
      <c r="J161" s="75">
        <f t="shared" si="32"/>
        <v>0</v>
      </c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5">
        <f t="shared" si="35"/>
        <v>0</v>
      </c>
      <c r="AA161" s="74"/>
      <c r="AB161" s="74"/>
    </row>
    <row r="162" spans="1:28" ht="16.5" hidden="1" customHeight="1" x14ac:dyDescent="0.2">
      <c r="A162" s="14" t="s">
        <v>223</v>
      </c>
      <c r="B162" s="20" t="s">
        <v>139</v>
      </c>
      <c r="C162" s="20" t="s">
        <v>134</v>
      </c>
      <c r="D162" s="76"/>
      <c r="E162" s="73">
        <v>1770</v>
      </c>
      <c r="F162" s="74"/>
      <c r="G162" s="75">
        <f t="shared" si="34"/>
        <v>0</v>
      </c>
      <c r="H162" s="74"/>
      <c r="I162" s="74"/>
      <c r="J162" s="75">
        <f t="shared" si="32"/>
        <v>0</v>
      </c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5">
        <f t="shared" si="35"/>
        <v>0</v>
      </c>
      <c r="AA162" s="74"/>
      <c r="AB162" s="74"/>
    </row>
    <row r="163" spans="1:28" ht="38.25" hidden="1" x14ac:dyDescent="0.2">
      <c r="A163" s="14" t="s">
        <v>345</v>
      </c>
      <c r="B163" s="20" t="s">
        <v>139</v>
      </c>
      <c r="C163" s="20" t="s">
        <v>134</v>
      </c>
      <c r="D163" s="76"/>
      <c r="E163" s="76">
        <v>52207.5</v>
      </c>
      <c r="F163" s="74"/>
      <c r="G163" s="75">
        <f t="shared" si="34"/>
        <v>0</v>
      </c>
      <c r="H163" s="74"/>
      <c r="I163" s="74"/>
      <c r="J163" s="75">
        <f t="shared" si="32"/>
        <v>0</v>
      </c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5">
        <f t="shared" si="35"/>
        <v>0</v>
      </c>
      <c r="AA163" s="74"/>
      <c r="AB163" s="74"/>
    </row>
    <row r="164" spans="1:28" ht="25.5" hidden="1" x14ac:dyDescent="0.2">
      <c r="A164" s="40" t="s">
        <v>118</v>
      </c>
      <c r="B164" s="20" t="s">
        <v>139</v>
      </c>
      <c r="C164" s="20" t="s">
        <v>134</v>
      </c>
      <c r="D164" s="76"/>
      <c r="E164" s="76">
        <v>10000</v>
      </c>
      <c r="F164" s="74"/>
      <c r="G164" s="75"/>
      <c r="H164" s="74"/>
      <c r="I164" s="74"/>
      <c r="J164" s="75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5">
        <f t="shared" si="35"/>
        <v>0</v>
      </c>
      <c r="AA164" s="74"/>
      <c r="AB164" s="74"/>
    </row>
    <row r="165" spans="1:28" hidden="1" x14ac:dyDescent="0.2">
      <c r="A165" s="40" t="s">
        <v>119</v>
      </c>
      <c r="B165" s="20" t="s">
        <v>139</v>
      </c>
      <c r="C165" s="20" t="s">
        <v>134</v>
      </c>
      <c r="D165" s="76"/>
      <c r="E165" s="76">
        <v>3760.7</v>
      </c>
      <c r="F165" s="74"/>
      <c r="G165" s="75"/>
      <c r="H165" s="74"/>
      <c r="I165" s="74"/>
      <c r="J165" s="75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5">
        <f t="shared" si="35"/>
        <v>0</v>
      </c>
      <c r="AA165" s="74"/>
      <c r="AB165" s="74"/>
    </row>
    <row r="166" spans="1:28" ht="30" hidden="1" customHeight="1" x14ac:dyDescent="0.2">
      <c r="A166" s="40" t="s">
        <v>59</v>
      </c>
      <c r="B166" s="20" t="s">
        <v>139</v>
      </c>
      <c r="C166" s="20" t="s">
        <v>134</v>
      </c>
      <c r="D166" s="76">
        <v>54.5</v>
      </c>
      <c r="E166" s="76"/>
      <c r="F166" s="74"/>
      <c r="G166" s="75">
        <f t="shared" si="34"/>
        <v>0</v>
      </c>
      <c r="H166" s="74"/>
      <c r="I166" s="74"/>
      <c r="J166" s="75">
        <f t="shared" si="32"/>
        <v>0</v>
      </c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5">
        <f t="shared" si="35"/>
        <v>0</v>
      </c>
      <c r="AA166" s="74"/>
      <c r="AB166" s="74"/>
    </row>
    <row r="167" spans="1:28" s="130" customFormat="1" ht="16.5" hidden="1" customHeight="1" x14ac:dyDescent="0.2">
      <c r="A167" s="137" t="s">
        <v>56</v>
      </c>
      <c r="B167" s="138" t="s">
        <v>141</v>
      </c>
      <c r="C167" s="138" t="s">
        <v>131</v>
      </c>
      <c r="D167" s="139">
        <f>D168</f>
        <v>23</v>
      </c>
      <c r="E167" s="139">
        <f t="shared" ref="E167:AB167" si="40">E168</f>
        <v>0</v>
      </c>
      <c r="F167" s="139">
        <f t="shared" si="40"/>
        <v>0</v>
      </c>
      <c r="G167" s="87">
        <f t="shared" si="40"/>
        <v>0</v>
      </c>
      <c r="H167" s="139">
        <f t="shared" si="40"/>
        <v>0</v>
      </c>
      <c r="I167" s="139">
        <f t="shared" si="40"/>
        <v>0</v>
      </c>
      <c r="J167" s="87">
        <f t="shared" si="40"/>
        <v>0</v>
      </c>
      <c r="K167" s="139">
        <f t="shared" si="40"/>
        <v>0</v>
      </c>
      <c r="L167" s="139">
        <f t="shared" si="40"/>
        <v>0</v>
      </c>
      <c r="M167" s="139">
        <f t="shared" si="40"/>
        <v>0</v>
      </c>
      <c r="N167" s="139">
        <f t="shared" si="40"/>
        <v>0</v>
      </c>
      <c r="O167" s="139">
        <f t="shared" si="40"/>
        <v>0</v>
      </c>
      <c r="P167" s="139">
        <f t="shared" si="40"/>
        <v>0</v>
      </c>
      <c r="Q167" s="139">
        <f t="shared" si="40"/>
        <v>0</v>
      </c>
      <c r="R167" s="139">
        <f t="shared" si="40"/>
        <v>0</v>
      </c>
      <c r="S167" s="139">
        <f t="shared" si="40"/>
        <v>0</v>
      </c>
      <c r="T167" s="139">
        <f t="shared" si="40"/>
        <v>0</v>
      </c>
      <c r="U167" s="139"/>
      <c r="V167" s="139"/>
      <c r="W167" s="139"/>
      <c r="X167" s="139"/>
      <c r="Y167" s="139"/>
      <c r="Z167" s="75">
        <f t="shared" si="35"/>
        <v>0</v>
      </c>
      <c r="AA167" s="139">
        <f t="shared" si="40"/>
        <v>0</v>
      </c>
      <c r="AB167" s="139">
        <f t="shared" si="40"/>
        <v>0</v>
      </c>
    </row>
    <row r="168" spans="1:28" s="58" customFormat="1" ht="16.5" hidden="1" customHeight="1" x14ac:dyDescent="0.2">
      <c r="A168" s="59" t="s">
        <v>57</v>
      </c>
      <c r="B168" s="61" t="s">
        <v>141</v>
      </c>
      <c r="C168" s="61" t="s">
        <v>139</v>
      </c>
      <c r="D168" s="94">
        <f>D169</f>
        <v>23</v>
      </c>
      <c r="E168" s="94"/>
      <c r="F168" s="95"/>
      <c r="G168" s="96"/>
      <c r="H168" s="95"/>
      <c r="I168" s="95"/>
      <c r="J168" s="96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75">
        <f t="shared" si="35"/>
        <v>0</v>
      </c>
      <c r="AA168" s="95"/>
      <c r="AB168" s="95"/>
    </row>
    <row r="169" spans="1:28" ht="39" hidden="1" customHeight="1" x14ac:dyDescent="0.2">
      <c r="A169" s="40" t="s">
        <v>58</v>
      </c>
      <c r="B169" s="42" t="s">
        <v>141</v>
      </c>
      <c r="C169" s="42" t="s">
        <v>139</v>
      </c>
      <c r="D169" s="76">
        <v>23</v>
      </c>
      <c r="E169" s="76"/>
      <c r="F169" s="74"/>
      <c r="G169" s="75"/>
      <c r="H169" s="74"/>
      <c r="I169" s="74"/>
      <c r="J169" s="75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5">
        <f t="shared" si="35"/>
        <v>0</v>
      </c>
      <c r="AA169" s="74"/>
      <c r="AB169" s="74"/>
    </row>
    <row r="170" spans="1:28" s="130" customFormat="1" ht="18" hidden="1" customHeight="1" x14ac:dyDescent="0.2">
      <c r="A170" s="127" t="s">
        <v>224</v>
      </c>
      <c r="B170" s="140" t="s">
        <v>145</v>
      </c>
      <c r="C170" s="140" t="s">
        <v>131</v>
      </c>
      <c r="D170" s="139">
        <f t="shared" ref="D170:K170" si="41">SUM(D171+D217+D285+D324)</f>
        <v>1340981.6000000001</v>
      </c>
      <c r="E170" s="139">
        <f t="shared" si="41"/>
        <v>1530304</v>
      </c>
      <c r="F170" s="139">
        <f t="shared" si="41"/>
        <v>0</v>
      </c>
      <c r="G170" s="87">
        <f t="shared" si="41"/>
        <v>1393270.2</v>
      </c>
      <c r="H170" s="139">
        <f t="shared" si="41"/>
        <v>654872.49999999988</v>
      </c>
      <c r="I170" s="139">
        <f t="shared" si="41"/>
        <v>738397.70000000007</v>
      </c>
      <c r="J170" s="87">
        <f t="shared" si="41"/>
        <v>1611155.1</v>
      </c>
      <c r="K170" s="139">
        <f t="shared" si="41"/>
        <v>895896.19999999984</v>
      </c>
      <c r="L170" s="139"/>
      <c r="M170" s="139"/>
      <c r="N170" s="139"/>
      <c r="O170" s="139"/>
      <c r="P170" s="139"/>
      <c r="Q170" s="139"/>
      <c r="R170" s="139"/>
      <c r="S170" s="139"/>
      <c r="T170" s="139">
        <f t="shared" ref="T170:AB170" si="42">SUM(T171+T217+T285+T324)</f>
        <v>722865.3</v>
      </c>
      <c r="U170" s="139">
        <f t="shared" si="42"/>
        <v>617231.89999999991</v>
      </c>
      <c r="V170" s="139">
        <f t="shared" si="42"/>
        <v>2529.0000000000005</v>
      </c>
      <c r="W170" s="139">
        <f t="shared" si="42"/>
        <v>1406.0000000000002</v>
      </c>
      <c r="X170" s="139">
        <f t="shared" si="42"/>
        <v>1066</v>
      </c>
      <c r="Y170" s="139">
        <f t="shared" si="42"/>
        <v>1879</v>
      </c>
      <c r="Z170" s="75">
        <f t="shared" si="35"/>
        <v>1512059.7000000002</v>
      </c>
      <c r="AA170" s="139">
        <f t="shared" si="42"/>
        <v>789194.40000000014</v>
      </c>
      <c r="AB170" s="139">
        <f t="shared" si="42"/>
        <v>722865.3</v>
      </c>
    </row>
    <row r="171" spans="1:28" s="18" customFormat="1" ht="15.75" hidden="1" customHeight="1" x14ac:dyDescent="0.2">
      <c r="A171" s="16" t="s">
        <v>225</v>
      </c>
      <c r="B171" s="24" t="s">
        <v>145</v>
      </c>
      <c r="C171" s="24" t="s">
        <v>130</v>
      </c>
      <c r="D171" s="91">
        <f t="shared" ref="D171:I171" si="43">SUM(D172+D186+D187+D188+D200+D201)</f>
        <v>336439.30000000005</v>
      </c>
      <c r="E171" s="91">
        <f t="shared" si="43"/>
        <v>518170.10000000003</v>
      </c>
      <c r="F171" s="91">
        <f t="shared" si="43"/>
        <v>0</v>
      </c>
      <c r="G171" s="92">
        <f t="shared" si="43"/>
        <v>346044.30000000005</v>
      </c>
      <c r="H171" s="91">
        <f t="shared" si="43"/>
        <v>325851</v>
      </c>
      <c r="I171" s="91">
        <f t="shared" si="43"/>
        <v>20193.300000000003</v>
      </c>
      <c r="J171" s="92">
        <f>SUM(J172+J186+J187+J188+J200+J201+J202)</f>
        <v>457877.4</v>
      </c>
      <c r="K171" s="91">
        <f>SUM(K172+K186+K187+K188+K200+K201+K202+K216)</f>
        <v>438977.7</v>
      </c>
      <c r="L171" s="91">
        <f t="shared" ref="L171:T171" si="44">SUM(L172+L186+L187+L188+L200+L201+L202+L216)</f>
        <v>15035.3</v>
      </c>
      <c r="M171" s="91">
        <f t="shared" si="44"/>
        <v>142.30000000000001</v>
      </c>
      <c r="N171" s="91">
        <f t="shared" si="44"/>
        <v>100</v>
      </c>
      <c r="O171" s="91">
        <f t="shared" si="44"/>
        <v>0</v>
      </c>
      <c r="P171" s="91">
        <f t="shared" si="44"/>
        <v>0</v>
      </c>
      <c r="Q171" s="91">
        <f t="shared" si="44"/>
        <v>0</v>
      </c>
      <c r="R171" s="91">
        <f t="shared" si="44"/>
        <v>4889.5</v>
      </c>
      <c r="S171" s="91">
        <f t="shared" si="44"/>
        <v>0</v>
      </c>
      <c r="T171" s="91">
        <f t="shared" si="44"/>
        <v>21928.1</v>
      </c>
      <c r="U171" s="91">
        <f>SUM(U172+U186+U187+U188+U200+U201)</f>
        <v>0</v>
      </c>
      <c r="V171" s="91">
        <f>SUM(V202)</f>
        <v>2529.0000000000005</v>
      </c>
      <c r="W171" s="91">
        <f>SUM(W202)</f>
        <v>1287.1000000000001</v>
      </c>
      <c r="X171" s="91">
        <f>SUM(X202)</f>
        <v>0</v>
      </c>
      <c r="Y171" s="91">
        <f>SUM(Y202)</f>
        <v>0</v>
      </c>
      <c r="Z171" s="75">
        <f t="shared" si="35"/>
        <v>451037.7</v>
      </c>
      <c r="AA171" s="91">
        <f>SUM(AA172+AA186+AA187+AA188+AA200+AA201+AA202+AA216)</f>
        <v>429109.60000000003</v>
      </c>
      <c r="AB171" s="91">
        <f>SUM(AB172+AB186+AB187+AB188+AB200+AB201+AB202+AB216)</f>
        <v>21928.1</v>
      </c>
    </row>
    <row r="172" spans="1:28" s="18" customFormat="1" ht="25.5" hidden="1" customHeight="1" x14ac:dyDescent="0.2">
      <c r="A172" s="22" t="s">
        <v>359</v>
      </c>
      <c r="B172" s="28" t="s">
        <v>145</v>
      </c>
      <c r="C172" s="28" t="s">
        <v>130</v>
      </c>
      <c r="D172" s="97">
        <f>SUM(D173+D174+D175+D176+D177+D178+D179+D180+D181+D182+D183+D184+D185)</f>
        <v>334770.10000000003</v>
      </c>
      <c r="E172" s="97">
        <f t="shared" ref="E172:T172" si="45">SUM(E173+E174+E175+E176+E177+E178+E179+E180+E181+E182+E183+E184+E185)</f>
        <v>353022.50000000006</v>
      </c>
      <c r="F172" s="97">
        <f t="shared" si="45"/>
        <v>0</v>
      </c>
      <c r="G172" s="98">
        <f t="shared" si="45"/>
        <v>321667</v>
      </c>
      <c r="H172" s="97">
        <f t="shared" si="45"/>
        <v>321667</v>
      </c>
      <c r="I172" s="97">
        <f t="shared" si="45"/>
        <v>0</v>
      </c>
      <c r="J172" s="98">
        <f t="shared" si="45"/>
        <v>385909.2</v>
      </c>
      <c r="K172" s="97">
        <f t="shared" si="45"/>
        <v>385909.2</v>
      </c>
      <c r="L172" s="97">
        <f t="shared" si="45"/>
        <v>0</v>
      </c>
      <c r="M172" s="97">
        <f t="shared" si="45"/>
        <v>0</v>
      </c>
      <c r="N172" s="97">
        <f t="shared" si="45"/>
        <v>0</v>
      </c>
      <c r="O172" s="97">
        <f t="shared" si="45"/>
        <v>0</v>
      </c>
      <c r="P172" s="97">
        <f t="shared" si="45"/>
        <v>0</v>
      </c>
      <c r="Q172" s="97">
        <f t="shared" si="45"/>
        <v>0</v>
      </c>
      <c r="R172" s="97">
        <f t="shared" si="45"/>
        <v>0</v>
      </c>
      <c r="S172" s="97">
        <f t="shared" si="45"/>
        <v>0</v>
      </c>
      <c r="T172" s="97">
        <f t="shared" si="45"/>
        <v>0</v>
      </c>
      <c r="U172" s="97">
        <f>SUM(U173+U174+U175+U176+U177+U178+U179+U180+U181+U182+U183+U184+U185)</f>
        <v>0</v>
      </c>
      <c r="V172" s="97">
        <f>SUM(V173+V174+V175+V176+V177+V178+V179+V180+V181+V182+V183+V184+V185)</f>
        <v>0</v>
      </c>
      <c r="W172" s="97">
        <f>SUM(W173+W174+W175+W176+W177+W178+W179+W180+W181+W182+W183+W184+W185)</f>
        <v>0</v>
      </c>
      <c r="X172" s="97">
        <f>SUM(X173+X174+X175+X176+X177+X178+X179+X180+X181+X182+X183+X184+X185)</f>
        <v>0</v>
      </c>
      <c r="Y172" s="97">
        <f>SUM(Y173+Y174+Y175+Y176+Y177+Y178+Y179+Y180+Y181+Y182+Y183+Y184+Y185)</f>
        <v>0</v>
      </c>
      <c r="Z172" s="75">
        <f t="shared" si="35"/>
        <v>388961.2</v>
      </c>
      <c r="AA172" s="97">
        <f>SUM(AA173+AA174+AA175+AA176+AA177+AA178+AA179+AA180+AA181+AA182+AA183+AA184+AA185)</f>
        <v>388961.2</v>
      </c>
      <c r="AB172" s="97">
        <f>SUM(AB173+AB174+AB175+AB176+AB177+AB178+AB179+AB180+AB181+AB182+AB183+AB184+AB185)</f>
        <v>0</v>
      </c>
    </row>
    <row r="173" spans="1:28" hidden="1" x14ac:dyDescent="0.2">
      <c r="A173" s="14" t="s">
        <v>445</v>
      </c>
      <c r="B173" s="20" t="s">
        <v>145</v>
      </c>
      <c r="C173" s="20" t="s">
        <v>130</v>
      </c>
      <c r="D173" s="76">
        <v>40908.5</v>
      </c>
      <c r="E173" s="76">
        <v>45257.7</v>
      </c>
      <c r="F173" s="74"/>
      <c r="G173" s="75">
        <f t="shared" ref="G173:G199" si="46">SUM(I173+H173)</f>
        <v>40763.1</v>
      </c>
      <c r="H173" s="74">
        <v>40763.1</v>
      </c>
      <c r="I173" s="74"/>
      <c r="J173" s="75">
        <f t="shared" ref="J173:J200" si="47">SUM(K173+T173)</f>
        <v>44353.7</v>
      </c>
      <c r="K173" s="74">
        <v>44353.7</v>
      </c>
      <c r="L173" s="74"/>
      <c r="M173" s="74"/>
      <c r="N173" s="74"/>
      <c r="O173" s="74"/>
      <c r="P173" s="74"/>
      <c r="Q173" s="74"/>
      <c r="R173" s="74"/>
      <c r="S173" s="74"/>
      <c r="T173" s="74">
        <f>SUM(U173:Y173)</f>
        <v>0</v>
      </c>
      <c r="U173" s="74"/>
      <c r="V173" s="74"/>
      <c r="W173" s="74"/>
      <c r="X173" s="74"/>
      <c r="Y173" s="74"/>
      <c r="Z173" s="75">
        <f t="shared" si="35"/>
        <v>44353.7</v>
      </c>
      <c r="AA173" s="74">
        <v>44353.7</v>
      </c>
      <c r="AB173" s="74"/>
    </row>
    <row r="174" spans="1:28" hidden="1" x14ac:dyDescent="0.2">
      <c r="A174" s="14" t="s">
        <v>446</v>
      </c>
      <c r="B174" s="20" t="s">
        <v>145</v>
      </c>
      <c r="C174" s="20" t="s">
        <v>130</v>
      </c>
      <c r="D174" s="76">
        <v>20845.900000000001</v>
      </c>
      <c r="E174" s="76">
        <v>24547.9</v>
      </c>
      <c r="F174" s="74"/>
      <c r="G174" s="75">
        <f t="shared" si="46"/>
        <v>22236.5</v>
      </c>
      <c r="H174" s="74">
        <v>22236.5</v>
      </c>
      <c r="I174" s="74"/>
      <c r="J174" s="75">
        <f t="shared" si="47"/>
        <v>27550.5</v>
      </c>
      <c r="K174" s="74">
        <v>27550.5</v>
      </c>
      <c r="L174" s="74"/>
      <c r="M174" s="74"/>
      <c r="N174" s="74"/>
      <c r="O174" s="74"/>
      <c r="P174" s="74"/>
      <c r="Q174" s="74"/>
      <c r="R174" s="74"/>
      <c r="S174" s="74"/>
      <c r="T174" s="74">
        <f t="shared" ref="T174:T239" si="48">SUM(U174:Y174)</f>
        <v>0</v>
      </c>
      <c r="U174" s="74"/>
      <c r="V174" s="74"/>
      <c r="W174" s="74"/>
      <c r="X174" s="74"/>
      <c r="Y174" s="74"/>
      <c r="Z174" s="75">
        <f t="shared" si="35"/>
        <v>27550.5</v>
      </c>
      <c r="AA174" s="74">
        <v>27550.5</v>
      </c>
      <c r="AB174" s="74"/>
    </row>
    <row r="175" spans="1:28" hidden="1" x14ac:dyDescent="0.2">
      <c r="A175" s="14" t="s">
        <v>447</v>
      </c>
      <c r="B175" s="20" t="s">
        <v>145</v>
      </c>
      <c r="C175" s="20" t="s">
        <v>130</v>
      </c>
      <c r="D175" s="76">
        <v>26659.5</v>
      </c>
      <c r="E175" s="76">
        <v>25590.1</v>
      </c>
      <c r="F175" s="74"/>
      <c r="G175" s="75">
        <f t="shared" si="46"/>
        <v>22960.3</v>
      </c>
      <c r="H175" s="74">
        <v>22960.3</v>
      </c>
      <c r="I175" s="74"/>
      <c r="J175" s="75">
        <f t="shared" si="47"/>
        <v>29186.2</v>
      </c>
      <c r="K175" s="74">
        <v>29186.2</v>
      </c>
      <c r="L175" s="74"/>
      <c r="M175" s="74"/>
      <c r="N175" s="74"/>
      <c r="O175" s="74"/>
      <c r="P175" s="74"/>
      <c r="Q175" s="74"/>
      <c r="R175" s="74"/>
      <c r="S175" s="74"/>
      <c r="T175" s="74">
        <f t="shared" si="48"/>
        <v>0</v>
      </c>
      <c r="U175" s="74"/>
      <c r="V175" s="74"/>
      <c r="W175" s="74"/>
      <c r="X175" s="74"/>
      <c r="Y175" s="74"/>
      <c r="Z175" s="75">
        <f t="shared" si="35"/>
        <v>28586.2</v>
      </c>
      <c r="AA175" s="74">
        <v>28586.2</v>
      </c>
      <c r="AB175" s="74"/>
    </row>
    <row r="176" spans="1:28" hidden="1" x14ac:dyDescent="0.2">
      <c r="A176" s="14" t="s">
        <v>448</v>
      </c>
      <c r="B176" s="20" t="s">
        <v>145</v>
      </c>
      <c r="C176" s="20" t="s">
        <v>130</v>
      </c>
      <c r="D176" s="76">
        <v>31556.6</v>
      </c>
      <c r="E176" s="76">
        <v>31945.3</v>
      </c>
      <c r="F176" s="74"/>
      <c r="G176" s="75">
        <f t="shared" si="46"/>
        <v>28826.2</v>
      </c>
      <c r="H176" s="74">
        <v>28826.2</v>
      </c>
      <c r="I176" s="74"/>
      <c r="J176" s="75">
        <f t="shared" si="47"/>
        <v>31897.7</v>
      </c>
      <c r="K176" s="74">
        <v>31897.7</v>
      </c>
      <c r="L176" s="74"/>
      <c r="M176" s="74"/>
      <c r="N176" s="74"/>
      <c r="O176" s="74"/>
      <c r="P176" s="74"/>
      <c r="Q176" s="74"/>
      <c r="R176" s="74"/>
      <c r="S176" s="74"/>
      <c r="T176" s="74">
        <f t="shared" si="48"/>
        <v>0</v>
      </c>
      <c r="U176" s="74"/>
      <c r="V176" s="74"/>
      <c r="W176" s="74"/>
      <c r="X176" s="74"/>
      <c r="Y176" s="74"/>
      <c r="Z176" s="75">
        <f t="shared" si="35"/>
        <v>31897.7</v>
      </c>
      <c r="AA176" s="74">
        <v>31897.7</v>
      </c>
      <c r="AB176" s="74"/>
    </row>
    <row r="177" spans="1:28" hidden="1" x14ac:dyDescent="0.2">
      <c r="A177" s="14" t="s">
        <v>449</v>
      </c>
      <c r="B177" s="20" t="s">
        <v>145</v>
      </c>
      <c r="C177" s="20" t="s">
        <v>130</v>
      </c>
      <c r="D177" s="76">
        <v>2794.4</v>
      </c>
      <c r="E177" s="76">
        <v>2973.3</v>
      </c>
      <c r="F177" s="74"/>
      <c r="G177" s="75">
        <f t="shared" si="46"/>
        <v>2853.9</v>
      </c>
      <c r="H177" s="74">
        <v>2853.9</v>
      </c>
      <c r="I177" s="74"/>
      <c r="J177" s="75">
        <f t="shared" si="47"/>
        <v>2808.5</v>
      </c>
      <c r="K177" s="74">
        <v>2808.5</v>
      </c>
      <c r="L177" s="74"/>
      <c r="M177" s="74"/>
      <c r="N177" s="74"/>
      <c r="O177" s="74"/>
      <c r="P177" s="74"/>
      <c r="Q177" s="74"/>
      <c r="R177" s="74"/>
      <c r="S177" s="74"/>
      <c r="T177" s="74">
        <f t="shared" si="48"/>
        <v>0</v>
      </c>
      <c r="U177" s="74"/>
      <c r="V177" s="74"/>
      <c r="W177" s="74"/>
      <c r="X177" s="74"/>
      <c r="Y177" s="74"/>
      <c r="Z177" s="75">
        <f t="shared" si="35"/>
        <v>2808.5</v>
      </c>
      <c r="AA177" s="74">
        <v>2808.5</v>
      </c>
      <c r="AB177" s="74"/>
    </row>
    <row r="178" spans="1:28" hidden="1" x14ac:dyDescent="0.2">
      <c r="A178" s="14" t="s">
        <v>450</v>
      </c>
      <c r="B178" s="20" t="s">
        <v>145</v>
      </c>
      <c r="C178" s="20" t="s">
        <v>130</v>
      </c>
      <c r="D178" s="76">
        <v>52206.7</v>
      </c>
      <c r="E178" s="76">
        <v>53868.4</v>
      </c>
      <c r="F178" s="74"/>
      <c r="G178" s="75">
        <f t="shared" si="46"/>
        <v>49828.5</v>
      </c>
      <c r="H178" s="74">
        <v>49828.5</v>
      </c>
      <c r="I178" s="74"/>
      <c r="J178" s="75">
        <f t="shared" si="47"/>
        <v>61389.1</v>
      </c>
      <c r="K178" s="74">
        <v>61389.1</v>
      </c>
      <c r="L178" s="74"/>
      <c r="M178" s="74"/>
      <c r="N178" s="74"/>
      <c r="O178" s="74"/>
      <c r="P178" s="74"/>
      <c r="Q178" s="74"/>
      <c r="R178" s="74"/>
      <c r="S178" s="74"/>
      <c r="T178" s="74">
        <f t="shared" si="48"/>
        <v>0</v>
      </c>
      <c r="U178" s="74"/>
      <c r="V178" s="74"/>
      <c r="W178" s="74"/>
      <c r="X178" s="74"/>
      <c r="Y178" s="74"/>
      <c r="Z178" s="75">
        <f t="shared" si="35"/>
        <v>62841.1</v>
      </c>
      <c r="AA178" s="74">
        <v>62841.1</v>
      </c>
      <c r="AB178" s="74"/>
    </row>
    <row r="179" spans="1:28" hidden="1" x14ac:dyDescent="0.2">
      <c r="A179" s="14" t="s">
        <v>451</v>
      </c>
      <c r="B179" s="20" t="s">
        <v>145</v>
      </c>
      <c r="C179" s="20" t="s">
        <v>130</v>
      </c>
      <c r="D179" s="76">
        <v>25724.7</v>
      </c>
      <c r="E179" s="76">
        <v>26303.3</v>
      </c>
      <c r="F179" s="74"/>
      <c r="G179" s="75">
        <f t="shared" si="46"/>
        <v>23299.200000000001</v>
      </c>
      <c r="H179" s="74">
        <v>23299.200000000001</v>
      </c>
      <c r="I179" s="74"/>
      <c r="J179" s="75">
        <f t="shared" si="47"/>
        <v>30732.5</v>
      </c>
      <c r="K179" s="74">
        <v>30732.5</v>
      </c>
      <c r="L179" s="74"/>
      <c r="M179" s="74"/>
      <c r="N179" s="74"/>
      <c r="O179" s="74"/>
      <c r="P179" s="74"/>
      <c r="Q179" s="74"/>
      <c r="R179" s="74"/>
      <c r="S179" s="74"/>
      <c r="T179" s="74">
        <f t="shared" si="48"/>
        <v>0</v>
      </c>
      <c r="U179" s="74"/>
      <c r="V179" s="74"/>
      <c r="W179" s="74"/>
      <c r="X179" s="74"/>
      <c r="Y179" s="74"/>
      <c r="Z179" s="75">
        <f t="shared" si="35"/>
        <v>30732.5</v>
      </c>
      <c r="AA179" s="74">
        <v>30732.5</v>
      </c>
      <c r="AB179" s="74"/>
    </row>
    <row r="180" spans="1:28" hidden="1" x14ac:dyDescent="0.2">
      <c r="A180" s="14" t="s">
        <v>452</v>
      </c>
      <c r="B180" s="20" t="s">
        <v>145</v>
      </c>
      <c r="C180" s="20" t="s">
        <v>130</v>
      </c>
      <c r="D180" s="76">
        <v>31942.1</v>
      </c>
      <c r="E180" s="76">
        <v>34976.6</v>
      </c>
      <c r="F180" s="74"/>
      <c r="G180" s="75">
        <f t="shared" si="46"/>
        <v>31465.8</v>
      </c>
      <c r="H180" s="74">
        <v>31465.8</v>
      </c>
      <c r="I180" s="74"/>
      <c r="J180" s="75">
        <f t="shared" si="47"/>
        <v>39012.6</v>
      </c>
      <c r="K180" s="74">
        <v>39012.6</v>
      </c>
      <c r="L180" s="74"/>
      <c r="M180" s="74"/>
      <c r="N180" s="74"/>
      <c r="O180" s="74"/>
      <c r="P180" s="74"/>
      <c r="Q180" s="74"/>
      <c r="R180" s="74"/>
      <c r="S180" s="74"/>
      <c r="T180" s="74">
        <f t="shared" si="48"/>
        <v>0</v>
      </c>
      <c r="U180" s="74"/>
      <c r="V180" s="74"/>
      <c r="W180" s="74"/>
      <c r="X180" s="74"/>
      <c r="Y180" s="74"/>
      <c r="Z180" s="75">
        <f t="shared" si="35"/>
        <v>40012.6</v>
      </c>
      <c r="AA180" s="74">
        <v>40012.6</v>
      </c>
      <c r="AB180" s="74"/>
    </row>
    <row r="181" spans="1:28" hidden="1" x14ac:dyDescent="0.2">
      <c r="A181" s="14" t="s">
        <v>453</v>
      </c>
      <c r="B181" s="20" t="s">
        <v>145</v>
      </c>
      <c r="C181" s="20" t="s">
        <v>130</v>
      </c>
      <c r="D181" s="76">
        <v>27011.7</v>
      </c>
      <c r="E181" s="76">
        <v>27725.1</v>
      </c>
      <c r="F181" s="74"/>
      <c r="G181" s="75">
        <f t="shared" si="46"/>
        <v>24744.5</v>
      </c>
      <c r="H181" s="74">
        <v>24744.5</v>
      </c>
      <c r="I181" s="74"/>
      <c r="J181" s="75">
        <f t="shared" si="47"/>
        <v>31881</v>
      </c>
      <c r="K181" s="74">
        <v>31881</v>
      </c>
      <c r="L181" s="74"/>
      <c r="M181" s="74"/>
      <c r="N181" s="74"/>
      <c r="O181" s="74"/>
      <c r="P181" s="74"/>
      <c r="Q181" s="74"/>
      <c r="R181" s="74"/>
      <c r="S181" s="74"/>
      <c r="T181" s="74">
        <f t="shared" si="48"/>
        <v>0</v>
      </c>
      <c r="U181" s="74"/>
      <c r="V181" s="74"/>
      <c r="W181" s="74"/>
      <c r="X181" s="74"/>
      <c r="Y181" s="74"/>
      <c r="Z181" s="75">
        <f t="shared" si="35"/>
        <v>32481</v>
      </c>
      <c r="AA181" s="74">
        <v>32481</v>
      </c>
      <c r="AB181" s="74"/>
    </row>
    <row r="182" spans="1:28" hidden="1" x14ac:dyDescent="0.2">
      <c r="A182" s="14" t="s">
        <v>454</v>
      </c>
      <c r="B182" s="20" t="s">
        <v>145</v>
      </c>
      <c r="C182" s="20" t="s">
        <v>130</v>
      </c>
      <c r="D182" s="76">
        <v>16699.3</v>
      </c>
      <c r="E182" s="76">
        <v>15966.2</v>
      </c>
      <c r="F182" s="74"/>
      <c r="G182" s="75">
        <f t="shared" si="46"/>
        <v>14015.4</v>
      </c>
      <c r="H182" s="74">
        <v>14015.4</v>
      </c>
      <c r="I182" s="74"/>
      <c r="J182" s="75">
        <f t="shared" si="47"/>
        <v>18169.7</v>
      </c>
      <c r="K182" s="74">
        <v>18169.7</v>
      </c>
      <c r="L182" s="74"/>
      <c r="M182" s="74"/>
      <c r="N182" s="74"/>
      <c r="O182" s="74"/>
      <c r="P182" s="74"/>
      <c r="Q182" s="74"/>
      <c r="R182" s="74"/>
      <c r="S182" s="74"/>
      <c r="T182" s="74">
        <f t="shared" si="48"/>
        <v>0</v>
      </c>
      <c r="U182" s="74"/>
      <c r="V182" s="74"/>
      <c r="W182" s="74"/>
      <c r="X182" s="74"/>
      <c r="Y182" s="74"/>
      <c r="Z182" s="75">
        <f t="shared" si="35"/>
        <v>18169.7</v>
      </c>
      <c r="AA182" s="74">
        <v>18169.7</v>
      </c>
      <c r="AB182" s="74"/>
    </row>
    <row r="183" spans="1:28" hidden="1" x14ac:dyDescent="0.2">
      <c r="A183" s="14" t="s">
        <v>455</v>
      </c>
      <c r="B183" s="20" t="s">
        <v>145</v>
      </c>
      <c r="C183" s="20" t="s">
        <v>130</v>
      </c>
      <c r="D183" s="76">
        <v>30237.200000000001</v>
      </c>
      <c r="E183" s="76">
        <v>32754.2</v>
      </c>
      <c r="F183" s="74"/>
      <c r="G183" s="75">
        <f t="shared" si="46"/>
        <v>31509.9</v>
      </c>
      <c r="H183" s="74">
        <v>31509.9</v>
      </c>
      <c r="I183" s="74"/>
      <c r="J183" s="75">
        <f t="shared" si="47"/>
        <v>36729.699999999997</v>
      </c>
      <c r="K183" s="74">
        <v>36729.699999999997</v>
      </c>
      <c r="L183" s="74"/>
      <c r="M183" s="74"/>
      <c r="N183" s="74"/>
      <c r="O183" s="74"/>
      <c r="P183" s="74"/>
      <c r="Q183" s="74"/>
      <c r="R183" s="74"/>
      <c r="S183" s="74"/>
      <c r="T183" s="74">
        <f t="shared" si="48"/>
        <v>0</v>
      </c>
      <c r="U183" s="74"/>
      <c r="V183" s="74"/>
      <c r="W183" s="74"/>
      <c r="X183" s="74"/>
      <c r="Y183" s="74"/>
      <c r="Z183" s="75">
        <f t="shared" si="35"/>
        <v>36729.699999999997</v>
      </c>
      <c r="AA183" s="74">
        <v>36729.699999999997</v>
      </c>
      <c r="AB183" s="74"/>
    </row>
    <row r="184" spans="1:28" hidden="1" x14ac:dyDescent="0.2">
      <c r="A184" s="14" t="s">
        <v>456</v>
      </c>
      <c r="B184" s="20" t="s">
        <v>145</v>
      </c>
      <c r="C184" s="20" t="s">
        <v>130</v>
      </c>
      <c r="D184" s="76">
        <v>28183.5</v>
      </c>
      <c r="E184" s="76">
        <v>31114.400000000001</v>
      </c>
      <c r="F184" s="74"/>
      <c r="G184" s="75">
        <f t="shared" si="46"/>
        <v>29163.7</v>
      </c>
      <c r="H184" s="74">
        <v>29163.7</v>
      </c>
      <c r="I184" s="74"/>
      <c r="J184" s="75">
        <f t="shared" si="47"/>
        <v>32198</v>
      </c>
      <c r="K184" s="74">
        <v>32198</v>
      </c>
      <c r="L184" s="74"/>
      <c r="M184" s="74"/>
      <c r="N184" s="74"/>
      <c r="O184" s="74"/>
      <c r="P184" s="74"/>
      <c r="Q184" s="74"/>
      <c r="R184" s="74"/>
      <c r="S184" s="74"/>
      <c r="T184" s="74">
        <f t="shared" si="48"/>
        <v>0</v>
      </c>
      <c r="U184" s="74"/>
      <c r="V184" s="74"/>
      <c r="W184" s="74"/>
      <c r="X184" s="74"/>
      <c r="Y184" s="74"/>
      <c r="Z184" s="75">
        <f t="shared" si="35"/>
        <v>32798</v>
      </c>
      <c r="AA184" s="74">
        <v>32798</v>
      </c>
      <c r="AB184" s="74"/>
    </row>
    <row r="185" spans="1:28" hidden="1" x14ac:dyDescent="0.2">
      <c r="A185" s="14"/>
      <c r="B185" s="20" t="s">
        <v>145</v>
      </c>
      <c r="C185" s="20" t="s">
        <v>130</v>
      </c>
      <c r="D185" s="76"/>
      <c r="E185" s="86">
        <v>0</v>
      </c>
      <c r="F185" s="74"/>
      <c r="G185" s="75">
        <f t="shared" si="46"/>
        <v>0</v>
      </c>
      <c r="H185" s="74"/>
      <c r="I185" s="74"/>
      <c r="J185" s="75">
        <f t="shared" si="47"/>
        <v>0</v>
      </c>
      <c r="K185" s="74"/>
      <c r="L185" s="74"/>
      <c r="M185" s="74"/>
      <c r="N185" s="74"/>
      <c r="O185" s="74"/>
      <c r="P185" s="74"/>
      <c r="Q185" s="74"/>
      <c r="R185" s="74"/>
      <c r="S185" s="74"/>
      <c r="T185" s="74">
        <f t="shared" si="48"/>
        <v>0</v>
      </c>
      <c r="U185" s="74"/>
      <c r="V185" s="74"/>
      <c r="W185" s="74"/>
      <c r="X185" s="74"/>
      <c r="Y185" s="74"/>
      <c r="Z185" s="75">
        <f t="shared" si="35"/>
        <v>0</v>
      </c>
      <c r="AA185" s="74"/>
      <c r="AB185" s="74"/>
    </row>
    <row r="186" spans="1:28" ht="25.5" hidden="1" x14ac:dyDescent="0.2">
      <c r="A186" s="14" t="s">
        <v>226</v>
      </c>
      <c r="B186" s="20" t="s">
        <v>145</v>
      </c>
      <c r="C186" s="20" t="s">
        <v>130</v>
      </c>
      <c r="D186" s="76"/>
      <c r="E186" s="85">
        <v>98.3</v>
      </c>
      <c r="F186" s="74"/>
      <c r="G186" s="75">
        <f t="shared" si="46"/>
        <v>1446.9</v>
      </c>
      <c r="H186" s="74"/>
      <c r="I186" s="74">
        <v>1446.9</v>
      </c>
      <c r="J186" s="75">
        <f t="shared" si="47"/>
        <v>0</v>
      </c>
      <c r="K186" s="74"/>
      <c r="L186" s="74"/>
      <c r="M186" s="74"/>
      <c r="N186" s="74"/>
      <c r="O186" s="74"/>
      <c r="P186" s="74"/>
      <c r="Q186" s="74"/>
      <c r="R186" s="74"/>
      <c r="S186" s="74"/>
      <c r="T186" s="74">
        <f t="shared" si="48"/>
        <v>0</v>
      </c>
      <c r="U186" s="74"/>
      <c r="V186" s="74"/>
      <c r="W186" s="74"/>
      <c r="X186" s="74"/>
      <c r="Y186" s="74"/>
      <c r="Z186" s="75">
        <f t="shared" si="35"/>
        <v>0</v>
      </c>
      <c r="AA186" s="74"/>
      <c r="AB186" s="74"/>
    </row>
    <row r="187" spans="1:28" ht="38.25" hidden="1" x14ac:dyDescent="0.2">
      <c r="A187" s="14" t="s">
        <v>358</v>
      </c>
      <c r="B187" s="20" t="s">
        <v>145</v>
      </c>
      <c r="C187" s="15" t="s">
        <v>130</v>
      </c>
      <c r="D187" s="72"/>
      <c r="E187" s="72">
        <v>0</v>
      </c>
      <c r="F187" s="74"/>
      <c r="G187" s="75">
        <f t="shared" si="46"/>
        <v>2014</v>
      </c>
      <c r="H187" s="74"/>
      <c r="I187" s="74">
        <v>2014</v>
      </c>
      <c r="J187" s="75">
        <f t="shared" si="47"/>
        <v>0</v>
      </c>
      <c r="K187" s="74"/>
      <c r="L187" s="74"/>
      <c r="M187" s="74"/>
      <c r="N187" s="74"/>
      <c r="O187" s="74"/>
      <c r="P187" s="74"/>
      <c r="Q187" s="74"/>
      <c r="R187" s="74"/>
      <c r="S187" s="74"/>
      <c r="T187" s="74">
        <f t="shared" si="48"/>
        <v>0</v>
      </c>
      <c r="U187" s="74"/>
      <c r="V187" s="74"/>
      <c r="W187" s="74"/>
      <c r="X187" s="74"/>
      <c r="Y187" s="74"/>
      <c r="Z187" s="75">
        <f t="shared" si="35"/>
        <v>0</v>
      </c>
      <c r="AA187" s="74"/>
      <c r="AB187" s="74"/>
    </row>
    <row r="188" spans="1:28" ht="51" hidden="1" collapsed="1" x14ac:dyDescent="0.2">
      <c r="A188" s="14" t="s">
        <v>360</v>
      </c>
      <c r="B188" s="20" t="s">
        <v>145</v>
      </c>
      <c r="C188" s="15" t="s">
        <v>130</v>
      </c>
      <c r="D188" s="72">
        <f>SUM(D189+D190+D191+D192+D193+D194+D195+D196+D197+D199)</f>
        <v>0</v>
      </c>
      <c r="E188" s="72">
        <f>SUM(E189+E190+E191+E192+E193+E194+E195+E196+E197+E198+E199)</f>
        <v>42600</v>
      </c>
      <c r="F188" s="72">
        <f t="shared" ref="F188:K188" si="49">SUM(F189+F190+F191+F192+F193+F194+F195+F196+F197+F199)</f>
        <v>0</v>
      </c>
      <c r="G188" s="88">
        <f t="shared" si="49"/>
        <v>0</v>
      </c>
      <c r="H188" s="72">
        <f t="shared" si="49"/>
        <v>0</v>
      </c>
      <c r="I188" s="72">
        <f t="shared" si="49"/>
        <v>0</v>
      </c>
      <c r="J188" s="88">
        <f t="shared" si="49"/>
        <v>0</v>
      </c>
      <c r="K188" s="72">
        <f t="shared" si="49"/>
        <v>0</v>
      </c>
      <c r="L188" s="72"/>
      <c r="M188" s="72"/>
      <c r="N188" s="72"/>
      <c r="O188" s="72"/>
      <c r="P188" s="72"/>
      <c r="Q188" s="72"/>
      <c r="R188" s="72"/>
      <c r="S188" s="72"/>
      <c r="T188" s="74">
        <f>SUM(T189:T198)</f>
        <v>0</v>
      </c>
      <c r="U188" s="74"/>
      <c r="V188" s="74"/>
      <c r="W188" s="74"/>
      <c r="X188" s="74"/>
      <c r="Y188" s="74"/>
      <c r="Z188" s="75">
        <f t="shared" si="35"/>
        <v>0</v>
      </c>
      <c r="AA188" s="74"/>
      <c r="AB188" s="74"/>
    </row>
    <row r="189" spans="1:28" hidden="1" outlineLevel="1" x14ac:dyDescent="0.2">
      <c r="A189" s="14" t="s">
        <v>361</v>
      </c>
      <c r="B189" s="20" t="s">
        <v>145</v>
      </c>
      <c r="C189" s="15" t="s">
        <v>130</v>
      </c>
      <c r="D189" s="72"/>
      <c r="E189" s="72">
        <v>300</v>
      </c>
      <c r="F189" s="74"/>
      <c r="G189" s="75">
        <f t="shared" si="46"/>
        <v>0</v>
      </c>
      <c r="H189" s="74"/>
      <c r="I189" s="74"/>
      <c r="J189" s="75">
        <f t="shared" si="47"/>
        <v>0</v>
      </c>
      <c r="K189" s="74"/>
      <c r="L189" s="74"/>
      <c r="M189" s="74"/>
      <c r="N189" s="74"/>
      <c r="O189" s="74"/>
      <c r="P189" s="74"/>
      <c r="Q189" s="74"/>
      <c r="R189" s="74"/>
      <c r="S189" s="74"/>
      <c r="T189" s="74">
        <f t="shared" si="48"/>
        <v>0</v>
      </c>
      <c r="U189" s="74"/>
      <c r="V189" s="74"/>
      <c r="W189" s="74"/>
      <c r="X189" s="74"/>
      <c r="Y189" s="74"/>
      <c r="Z189" s="75">
        <f t="shared" si="35"/>
        <v>0</v>
      </c>
      <c r="AA189" s="74"/>
      <c r="AB189" s="74"/>
    </row>
    <row r="190" spans="1:28" hidden="1" outlineLevel="1" x14ac:dyDescent="0.2">
      <c r="A190" s="14" t="s">
        <v>174</v>
      </c>
      <c r="B190" s="20" t="s">
        <v>145</v>
      </c>
      <c r="C190" s="15" t="s">
        <v>130</v>
      </c>
      <c r="D190" s="72"/>
      <c r="E190" s="72">
        <v>1000</v>
      </c>
      <c r="F190" s="74"/>
      <c r="G190" s="75">
        <f t="shared" si="46"/>
        <v>0</v>
      </c>
      <c r="H190" s="74"/>
      <c r="I190" s="74"/>
      <c r="J190" s="75">
        <f t="shared" si="47"/>
        <v>0</v>
      </c>
      <c r="K190" s="74"/>
      <c r="L190" s="74"/>
      <c r="M190" s="74"/>
      <c r="N190" s="74"/>
      <c r="O190" s="74"/>
      <c r="P190" s="74"/>
      <c r="Q190" s="74"/>
      <c r="R190" s="74"/>
      <c r="S190" s="74"/>
      <c r="T190" s="74">
        <f t="shared" si="48"/>
        <v>0</v>
      </c>
      <c r="U190" s="74"/>
      <c r="V190" s="74"/>
      <c r="W190" s="74"/>
      <c r="X190" s="74"/>
      <c r="Y190" s="74"/>
      <c r="Z190" s="75">
        <f t="shared" si="35"/>
        <v>0</v>
      </c>
      <c r="AA190" s="74"/>
      <c r="AB190" s="74"/>
    </row>
    <row r="191" spans="1:28" hidden="1" outlineLevel="1" x14ac:dyDescent="0.2">
      <c r="A191" s="14" t="s">
        <v>177</v>
      </c>
      <c r="B191" s="20" t="s">
        <v>145</v>
      </c>
      <c r="C191" s="15" t="s">
        <v>130</v>
      </c>
      <c r="D191" s="72"/>
      <c r="E191" s="72">
        <v>2900</v>
      </c>
      <c r="F191" s="74"/>
      <c r="G191" s="75">
        <f t="shared" si="46"/>
        <v>0</v>
      </c>
      <c r="H191" s="74"/>
      <c r="I191" s="74"/>
      <c r="J191" s="75">
        <f t="shared" si="47"/>
        <v>0</v>
      </c>
      <c r="K191" s="74"/>
      <c r="L191" s="74"/>
      <c r="M191" s="74"/>
      <c r="N191" s="74"/>
      <c r="O191" s="74"/>
      <c r="P191" s="74"/>
      <c r="Q191" s="74"/>
      <c r="R191" s="74"/>
      <c r="S191" s="74"/>
      <c r="T191" s="74">
        <f t="shared" si="48"/>
        <v>0</v>
      </c>
      <c r="U191" s="74"/>
      <c r="V191" s="74"/>
      <c r="W191" s="74"/>
      <c r="X191" s="74"/>
      <c r="Y191" s="74"/>
      <c r="Z191" s="75">
        <f t="shared" si="35"/>
        <v>0</v>
      </c>
      <c r="AA191" s="74"/>
      <c r="AB191" s="74"/>
    </row>
    <row r="192" spans="1:28" hidden="1" outlineLevel="1" x14ac:dyDescent="0.2">
      <c r="A192" s="14" t="s">
        <v>175</v>
      </c>
      <c r="B192" s="20" t="s">
        <v>145</v>
      </c>
      <c r="C192" s="15" t="s">
        <v>130</v>
      </c>
      <c r="D192" s="72"/>
      <c r="E192" s="72">
        <v>500</v>
      </c>
      <c r="F192" s="74"/>
      <c r="G192" s="75">
        <f t="shared" si="46"/>
        <v>0</v>
      </c>
      <c r="H192" s="74"/>
      <c r="I192" s="74"/>
      <c r="J192" s="75">
        <f t="shared" si="47"/>
        <v>0</v>
      </c>
      <c r="K192" s="74"/>
      <c r="L192" s="74"/>
      <c r="M192" s="74"/>
      <c r="N192" s="74"/>
      <c r="O192" s="74"/>
      <c r="P192" s="74"/>
      <c r="Q192" s="74"/>
      <c r="R192" s="74"/>
      <c r="S192" s="74"/>
      <c r="T192" s="74">
        <f t="shared" si="48"/>
        <v>0</v>
      </c>
      <c r="U192" s="74"/>
      <c r="V192" s="74"/>
      <c r="W192" s="74"/>
      <c r="X192" s="74"/>
      <c r="Y192" s="74"/>
      <c r="Z192" s="75">
        <f t="shared" si="35"/>
        <v>0</v>
      </c>
      <c r="AA192" s="74"/>
      <c r="AB192" s="74"/>
    </row>
    <row r="193" spans="1:28" hidden="1" outlineLevel="1" x14ac:dyDescent="0.2">
      <c r="A193" s="14" t="s">
        <v>178</v>
      </c>
      <c r="B193" s="20" t="s">
        <v>145</v>
      </c>
      <c r="C193" s="15" t="s">
        <v>130</v>
      </c>
      <c r="D193" s="72"/>
      <c r="E193" s="72">
        <v>2800</v>
      </c>
      <c r="F193" s="74"/>
      <c r="G193" s="75">
        <f t="shared" si="46"/>
        <v>0</v>
      </c>
      <c r="H193" s="74"/>
      <c r="I193" s="74"/>
      <c r="J193" s="75">
        <f t="shared" si="47"/>
        <v>0</v>
      </c>
      <c r="K193" s="74"/>
      <c r="L193" s="74"/>
      <c r="M193" s="74"/>
      <c r="N193" s="74"/>
      <c r="O193" s="74"/>
      <c r="P193" s="74"/>
      <c r="Q193" s="74"/>
      <c r="R193" s="74"/>
      <c r="S193" s="74"/>
      <c r="T193" s="74">
        <f t="shared" si="48"/>
        <v>0</v>
      </c>
      <c r="U193" s="74"/>
      <c r="V193" s="74"/>
      <c r="W193" s="74"/>
      <c r="X193" s="74"/>
      <c r="Y193" s="74"/>
      <c r="Z193" s="75">
        <f t="shared" si="35"/>
        <v>0</v>
      </c>
      <c r="AA193" s="74"/>
      <c r="AB193" s="74"/>
    </row>
    <row r="194" spans="1:28" hidden="1" outlineLevel="1" x14ac:dyDescent="0.2">
      <c r="A194" s="14" t="s">
        <v>179</v>
      </c>
      <c r="B194" s="20" t="s">
        <v>145</v>
      </c>
      <c r="C194" s="15" t="s">
        <v>130</v>
      </c>
      <c r="D194" s="72"/>
      <c r="E194" s="72">
        <v>400</v>
      </c>
      <c r="F194" s="74"/>
      <c r="G194" s="75">
        <f t="shared" si="46"/>
        <v>0</v>
      </c>
      <c r="H194" s="74"/>
      <c r="I194" s="74"/>
      <c r="J194" s="75">
        <f t="shared" si="47"/>
        <v>0</v>
      </c>
      <c r="K194" s="74"/>
      <c r="L194" s="74"/>
      <c r="M194" s="74"/>
      <c r="N194" s="74"/>
      <c r="O194" s="74"/>
      <c r="P194" s="74"/>
      <c r="Q194" s="74"/>
      <c r="R194" s="74"/>
      <c r="S194" s="74"/>
      <c r="T194" s="74">
        <f t="shared" si="48"/>
        <v>0</v>
      </c>
      <c r="U194" s="74"/>
      <c r="V194" s="74"/>
      <c r="W194" s="74"/>
      <c r="X194" s="74"/>
      <c r="Y194" s="74"/>
      <c r="Z194" s="75">
        <f t="shared" si="35"/>
        <v>0</v>
      </c>
      <c r="AA194" s="74"/>
      <c r="AB194" s="74"/>
    </row>
    <row r="195" spans="1:28" hidden="1" outlineLevel="1" x14ac:dyDescent="0.2">
      <c r="A195" s="14" t="s">
        <v>181</v>
      </c>
      <c r="B195" s="20" t="s">
        <v>145</v>
      </c>
      <c r="C195" s="15" t="s">
        <v>130</v>
      </c>
      <c r="D195" s="72"/>
      <c r="E195" s="72">
        <v>1800</v>
      </c>
      <c r="F195" s="74"/>
      <c r="G195" s="75">
        <f t="shared" si="46"/>
        <v>0</v>
      </c>
      <c r="H195" s="74"/>
      <c r="I195" s="74"/>
      <c r="J195" s="75">
        <f t="shared" si="47"/>
        <v>0</v>
      </c>
      <c r="K195" s="74"/>
      <c r="L195" s="74"/>
      <c r="M195" s="74"/>
      <c r="N195" s="74"/>
      <c r="O195" s="74"/>
      <c r="P195" s="74"/>
      <c r="Q195" s="74"/>
      <c r="R195" s="74"/>
      <c r="S195" s="74"/>
      <c r="T195" s="74">
        <f t="shared" si="48"/>
        <v>0</v>
      </c>
      <c r="U195" s="74"/>
      <c r="V195" s="74"/>
      <c r="W195" s="74"/>
      <c r="X195" s="74"/>
      <c r="Y195" s="74"/>
      <c r="Z195" s="75">
        <f t="shared" si="35"/>
        <v>0</v>
      </c>
      <c r="AA195" s="74"/>
      <c r="AB195" s="74"/>
    </row>
    <row r="196" spans="1:28" hidden="1" outlineLevel="1" x14ac:dyDescent="0.2">
      <c r="A196" s="14" t="s">
        <v>180</v>
      </c>
      <c r="B196" s="20" t="s">
        <v>145</v>
      </c>
      <c r="C196" s="15" t="s">
        <v>130</v>
      </c>
      <c r="D196" s="72"/>
      <c r="E196" s="72">
        <v>400</v>
      </c>
      <c r="F196" s="74"/>
      <c r="G196" s="75">
        <f t="shared" si="46"/>
        <v>0</v>
      </c>
      <c r="H196" s="74"/>
      <c r="I196" s="74"/>
      <c r="J196" s="75">
        <f t="shared" si="47"/>
        <v>0</v>
      </c>
      <c r="K196" s="74"/>
      <c r="L196" s="74"/>
      <c r="M196" s="74"/>
      <c r="N196" s="74"/>
      <c r="O196" s="74"/>
      <c r="P196" s="74"/>
      <c r="Q196" s="74"/>
      <c r="R196" s="74"/>
      <c r="S196" s="74"/>
      <c r="T196" s="74">
        <f t="shared" si="48"/>
        <v>0</v>
      </c>
      <c r="U196" s="74"/>
      <c r="V196" s="74"/>
      <c r="W196" s="74"/>
      <c r="X196" s="74"/>
      <c r="Y196" s="74"/>
      <c r="Z196" s="75">
        <f t="shared" si="35"/>
        <v>0</v>
      </c>
      <c r="AA196" s="74"/>
      <c r="AB196" s="74"/>
    </row>
    <row r="197" spans="1:28" hidden="1" outlineLevel="1" x14ac:dyDescent="0.2">
      <c r="A197" s="14" t="s">
        <v>183</v>
      </c>
      <c r="B197" s="20" t="s">
        <v>145</v>
      </c>
      <c r="C197" s="15" t="s">
        <v>130</v>
      </c>
      <c r="D197" s="72"/>
      <c r="E197" s="72">
        <v>500</v>
      </c>
      <c r="F197" s="74"/>
      <c r="G197" s="75">
        <f t="shared" si="46"/>
        <v>0</v>
      </c>
      <c r="H197" s="74"/>
      <c r="I197" s="74"/>
      <c r="J197" s="75">
        <f t="shared" si="47"/>
        <v>0</v>
      </c>
      <c r="K197" s="74"/>
      <c r="L197" s="74"/>
      <c r="M197" s="74"/>
      <c r="N197" s="74"/>
      <c r="O197" s="74"/>
      <c r="P197" s="74"/>
      <c r="Q197" s="74"/>
      <c r="R197" s="74"/>
      <c r="S197" s="74"/>
      <c r="T197" s="74">
        <f t="shared" si="48"/>
        <v>0</v>
      </c>
      <c r="U197" s="74"/>
      <c r="V197" s="74"/>
      <c r="W197" s="74"/>
      <c r="X197" s="74"/>
      <c r="Y197" s="74"/>
      <c r="Z197" s="75">
        <f t="shared" si="35"/>
        <v>0</v>
      </c>
      <c r="AA197" s="74"/>
      <c r="AB197" s="74"/>
    </row>
    <row r="198" spans="1:28" hidden="1" outlineLevel="1" x14ac:dyDescent="0.2">
      <c r="A198" s="14" t="s">
        <v>120</v>
      </c>
      <c r="B198" s="20" t="s">
        <v>145</v>
      </c>
      <c r="C198" s="15" t="s">
        <v>130</v>
      </c>
      <c r="D198" s="72"/>
      <c r="E198" s="72">
        <v>32000</v>
      </c>
      <c r="F198" s="74"/>
      <c r="G198" s="75"/>
      <c r="H198" s="74"/>
      <c r="I198" s="74"/>
      <c r="J198" s="75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5">
        <f t="shared" si="35"/>
        <v>0</v>
      </c>
      <c r="AA198" s="74"/>
      <c r="AB198" s="74"/>
    </row>
    <row r="199" spans="1:28" ht="24.75" hidden="1" customHeight="1" collapsed="1" x14ac:dyDescent="0.2">
      <c r="A199" s="14" t="s">
        <v>430</v>
      </c>
      <c r="B199" s="20" t="s">
        <v>145</v>
      </c>
      <c r="C199" s="15" t="s">
        <v>130</v>
      </c>
      <c r="D199" s="72"/>
      <c r="E199" s="72"/>
      <c r="F199" s="74"/>
      <c r="G199" s="75">
        <f t="shared" si="46"/>
        <v>0</v>
      </c>
      <c r="H199" s="74"/>
      <c r="I199" s="74"/>
      <c r="J199" s="75">
        <f t="shared" si="47"/>
        <v>0</v>
      </c>
      <c r="K199" s="74"/>
      <c r="L199" s="74"/>
      <c r="M199" s="74"/>
      <c r="N199" s="74"/>
      <c r="O199" s="74"/>
      <c r="P199" s="74"/>
      <c r="Q199" s="74"/>
      <c r="R199" s="74"/>
      <c r="S199" s="74"/>
      <c r="T199" s="74">
        <f t="shared" si="48"/>
        <v>0</v>
      </c>
      <c r="U199" s="74"/>
      <c r="V199" s="74"/>
      <c r="W199" s="74"/>
      <c r="X199" s="74"/>
      <c r="Y199" s="74"/>
      <c r="Z199" s="75">
        <f t="shared" ref="Z199:Z263" si="50">SUM(AA199:AB199)</f>
        <v>0</v>
      </c>
      <c r="AA199" s="74"/>
      <c r="AB199" s="74"/>
    </row>
    <row r="200" spans="1:28" ht="38.25" hidden="1" customHeight="1" x14ac:dyDescent="0.2">
      <c r="A200" s="14" t="s">
        <v>114</v>
      </c>
      <c r="B200" s="20" t="s">
        <v>145</v>
      </c>
      <c r="C200" s="15" t="s">
        <v>130</v>
      </c>
      <c r="D200" s="72"/>
      <c r="E200" s="72">
        <v>28884.799999999999</v>
      </c>
      <c r="F200" s="74"/>
      <c r="G200" s="75">
        <f>SUM(I200+H200)</f>
        <v>20916.400000000001</v>
      </c>
      <c r="H200" s="74">
        <v>4184</v>
      </c>
      <c r="I200" s="74">
        <v>16732.400000000001</v>
      </c>
      <c r="J200" s="75">
        <f t="shared" si="47"/>
        <v>26655</v>
      </c>
      <c r="K200" s="74">
        <v>8543</v>
      </c>
      <c r="L200" s="74"/>
      <c r="M200" s="74"/>
      <c r="N200" s="74"/>
      <c r="O200" s="74"/>
      <c r="P200" s="74"/>
      <c r="Q200" s="74"/>
      <c r="R200" s="74"/>
      <c r="S200" s="74"/>
      <c r="T200" s="74">
        <v>18112</v>
      </c>
      <c r="U200" s="74"/>
      <c r="V200" s="74"/>
      <c r="W200" s="74"/>
      <c r="X200" s="74"/>
      <c r="Y200" s="74"/>
      <c r="Z200" s="75">
        <f t="shared" si="50"/>
        <v>21402</v>
      </c>
      <c r="AA200" s="117">
        <v>3290</v>
      </c>
      <c r="AB200" s="74">
        <v>18112</v>
      </c>
    </row>
    <row r="201" spans="1:28" ht="51" hidden="1" x14ac:dyDescent="0.2">
      <c r="A201" s="27" t="s">
        <v>362</v>
      </c>
      <c r="B201" s="20" t="s">
        <v>145</v>
      </c>
      <c r="C201" s="15" t="s">
        <v>130</v>
      </c>
      <c r="D201" s="72">
        <v>1669.2</v>
      </c>
      <c r="E201" s="72">
        <v>93564.5</v>
      </c>
      <c r="F201" s="74"/>
      <c r="G201" s="75">
        <f>SUM(I201+H201)</f>
        <v>0</v>
      </c>
      <c r="H201" s="74"/>
      <c r="I201" s="74"/>
      <c r="J201" s="75">
        <f>SUM(K201+T201)</f>
        <v>21330</v>
      </c>
      <c r="K201" s="74">
        <v>21330</v>
      </c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5">
        <f t="shared" si="50"/>
        <v>21330</v>
      </c>
      <c r="AA201" s="74">
        <v>21330</v>
      </c>
      <c r="AB201" s="74"/>
    </row>
    <row r="202" spans="1:28" s="48" customFormat="1" ht="25.5" hidden="1" x14ac:dyDescent="0.2">
      <c r="A202" s="45" t="s">
        <v>29</v>
      </c>
      <c r="B202" s="20" t="s">
        <v>145</v>
      </c>
      <c r="C202" s="15" t="s">
        <v>130</v>
      </c>
      <c r="D202" s="80">
        <f t="shared" ref="D202:I202" si="51">D203+D204+D205+D206+D207+D208+D209+D210+D211+D212+D213+D214</f>
        <v>0</v>
      </c>
      <c r="E202" s="80">
        <f t="shared" si="51"/>
        <v>0</v>
      </c>
      <c r="F202" s="80">
        <f t="shared" si="51"/>
        <v>0</v>
      </c>
      <c r="G202" s="81">
        <f t="shared" si="51"/>
        <v>0</v>
      </c>
      <c r="H202" s="80">
        <f t="shared" si="51"/>
        <v>0</v>
      </c>
      <c r="I202" s="80">
        <f t="shared" si="51"/>
        <v>0</v>
      </c>
      <c r="J202" s="82">
        <f>SUM(K202+T202)</f>
        <v>23983.199999999997</v>
      </c>
      <c r="K202" s="80">
        <f>K203+K204+K205+K206+K207+K208+K209+K210+K211+K212+K213+K214</f>
        <v>20167.099999999995</v>
      </c>
      <c r="L202" s="80">
        <f>L203+L204+L205+L206+L207+L208+L209+L210+L211+L212+L213+L214</f>
        <v>15035.3</v>
      </c>
      <c r="M202" s="80">
        <f>M203+M204+M205+M206+M207+M208+M209+M210+M211+M212+M213+M214</f>
        <v>142.30000000000001</v>
      </c>
      <c r="N202" s="80">
        <f>N203+N204+N205+N206+N207+N208+N209+N210+N211+N212+N213+N214</f>
        <v>100</v>
      </c>
      <c r="O202" s="80">
        <f>O203+O204+O205+O206+O207+O208+O209+O210+O211+O212+O213+O214</f>
        <v>0</v>
      </c>
      <c r="P202" s="80"/>
      <c r="Q202" s="80"/>
      <c r="R202" s="80">
        <f>R203+R204+R205+R206+R207+R208+R209+R210+R211+R212+R213+R214</f>
        <v>4889.5</v>
      </c>
      <c r="S202" s="80"/>
      <c r="T202" s="74">
        <f t="shared" si="48"/>
        <v>3816.1000000000004</v>
      </c>
      <c r="U202" s="80"/>
      <c r="V202" s="80">
        <f>SUM(V203:V215)</f>
        <v>2529.0000000000005</v>
      </c>
      <c r="W202" s="80">
        <f>SUM(W203:W215)</f>
        <v>1287.1000000000001</v>
      </c>
      <c r="X202" s="80"/>
      <c r="Y202" s="80"/>
      <c r="Z202" s="75">
        <f t="shared" si="50"/>
        <v>16316.1</v>
      </c>
      <c r="AA202" s="80">
        <f>AA203+AA204+AA205+AA206+AA207+AA208+AA209+AA210+AA211+AA212+AA213+AA214</f>
        <v>12500</v>
      </c>
      <c r="AB202" s="80">
        <f>SUM(AB203+AB204+AB205+AB206+AB208+AB209+AB210+AB211+AB212+AB213+AB214+AB215)</f>
        <v>3816.1</v>
      </c>
    </row>
    <row r="203" spans="1:28" hidden="1" outlineLevel="1" x14ac:dyDescent="0.2">
      <c r="A203" s="14" t="s">
        <v>445</v>
      </c>
      <c r="B203" s="20" t="s">
        <v>145</v>
      </c>
      <c r="C203" s="15" t="s">
        <v>130</v>
      </c>
      <c r="D203" s="72"/>
      <c r="E203" s="72"/>
      <c r="F203" s="74"/>
      <c r="G203" s="75"/>
      <c r="H203" s="74"/>
      <c r="I203" s="74"/>
      <c r="J203" s="75">
        <f t="shared" ref="J203:J215" si="52">SUM(K203+T203)</f>
        <v>3540.5</v>
      </c>
      <c r="K203" s="74">
        <f>L203+M203+N203+O203+R203</f>
        <v>2187.1</v>
      </c>
      <c r="L203" s="74">
        <v>1446.1</v>
      </c>
      <c r="M203" s="74">
        <v>5</v>
      </c>
      <c r="N203" s="74">
        <v>100</v>
      </c>
      <c r="O203" s="74"/>
      <c r="P203" s="74"/>
      <c r="Q203" s="74"/>
      <c r="R203" s="74">
        <v>636</v>
      </c>
      <c r="S203" s="74"/>
      <c r="T203" s="74">
        <f t="shared" si="48"/>
        <v>1353.4</v>
      </c>
      <c r="U203" s="74"/>
      <c r="V203" s="74">
        <v>1264.5</v>
      </c>
      <c r="W203" s="74">
        <v>88.9</v>
      </c>
      <c r="X203" s="74"/>
      <c r="Y203" s="74"/>
      <c r="Z203" s="75">
        <f t="shared" si="50"/>
        <v>2853.4</v>
      </c>
      <c r="AA203" s="74">
        <v>1500</v>
      </c>
      <c r="AB203" s="74">
        <v>1353.4</v>
      </c>
    </row>
    <row r="204" spans="1:28" hidden="1" outlineLevel="1" x14ac:dyDescent="0.2">
      <c r="A204" s="14" t="s">
        <v>446</v>
      </c>
      <c r="B204" s="20" t="s">
        <v>145</v>
      </c>
      <c r="C204" s="15" t="s">
        <v>130</v>
      </c>
      <c r="D204" s="72"/>
      <c r="E204" s="72"/>
      <c r="F204" s="74"/>
      <c r="G204" s="75"/>
      <c r="H204" s="74"/>
      <c r="I204" s="74"/>
      <c r="J204" s="75">
        <f t="shared" si="52"/>
        <v>1940.1999999999998</v>
      </c>
      <c r="K204" s="74">
        <f t="shared" ref="K204:K213" si="53">L204+M204+N204+O204+R204</f>
        <v>1829.1</v>
      </c>
      <c r="L204" s="74">
        <v>1166.0999999999999</v>
      </c>
      <c r="M204" s="74">
        <v>15</v>
      </c>
      <c r="N204" s="74"/>
      <c r="O204" s="74"/>
      <c r="P204" s="74"/>
      <c r="Q204" s="74"/>
      <c r="R204" s="74">
        <v>648</v>
      </c>
      <c r="S204" s="74"/>
      <c r="T204" s="74">
        <f t="shared" si="48"/>
        <v>111.1</v>
      </c>
      <c r="U204" s="74"/>
      <c r="V204" s="74"/>
      <c r="W204" s="74">
        <v>111.1</v>
      </c>
      <c r="X204" s="74"/>
      <c r="Y204" s="74"/>
      <c r="Z204" s="75">
        <f t="shared" si="50"/>
        <v>1061.0999999999999</v>
      </c>
      <c r="AA204" s="74">
        <v>950</v>
      </c>
      <c r="AB204" s="74">
        <v>111.1</v>
      </c>
    </row>
    <row r="205" spans="1:28" hidden="1" outlineLevel="1" x14ac:dyDescent="0.2">
      <c r="A205" s="14" t="s">
        <v>447</v>
      </c>
      <c r="B205" s="20" t="s">
        <v>145</v>
      </c>
      <c r="C205" s="15" t="s">
        <v>130</v>
      </c>
      <c r="D205" s="72"/>
      <c r="E205" s="72"/>
      <c r="F205" s="74"/>
      <c r="G205" s="75"/>
      <c r="H205" s="74"/>
      <c r="I205" s="74"/>
      <c r="J205" s="75">
        <f t="shared" si="52"/>
        <v>1610.3999999999999</v>
      </c>
      <c r="K205" s="74">
        <f t="shared" si="53"/>
        <v>1382.1</v>
      </c>
      <c r="L205" s="74">
        <v>1117.0999999999999</v>
      </c>
      <c r="M205" s="74"/>
      <c r="N205" s="74"/>
      <c r="O205" s="74"/>
      <c r="P205" s="74"/>
      <c r="Q205" s="74"/>
      <c r="R205" s="74">
        <v>265</v>
      </c>
      <c r="S205" s="74"/>
      <c r="T205" s="74">
        <f t="shared" si="48"/>
        <v>228.3</v>
      </c>
      <c r="U205" s="74"/>
      <c r="V205" s="74">
        <v>126.5</v>
      </c>
      <c r="W205" s="74">
        <v>101.8</v>
      </c>
      <c r="X205" s="74"/>
      <c r="Y205" s="74"/>
      <c r="Z205" s="75">
        <f t="shared" si="50"/>
        <v>1178.3</v>
      </c>
      <c r="AA205" s="74">
        <v>950</v>
      </c>
      <c r="AB205" s="74">
        <v>228.3</v>
      </c>
    </row>
    <row r="206" spans="1:28" hidden="1" outlineLevel="1" x14ac:dyDescent="0.2">
      <c r="A206" s="14" t="s">
        <v>448</v>
      </c>
      <c r="B206" s="20" t="s">
        <v>145</v>
      </c>
      <c r="C206" s="15" t="s">
        <v>130</v>
      </c>
      <c r="D206" s="72"/>
      <c r="E206" s="72"/>
      <c r="F206" s="74"/>
      <c r="G206" s="75"/>
      <c r="H206" s="74"/>
      <c r="I206" s="74"/>
      <c r="J206" s="75">
        <f t="shared" si="52"/>
        <v>1878.8000000000002</v>
      </c>
      <c r="K206" s="74">
        <f t="shared" si="53"/>
        <v>1527.7</v>
      </c>
      <c r="L206" s="74">
        <v>1305.2</v>
      </c>
      <c r="M206" s="74">
        <v>7.5</v>
      </c>
      <c r="N206" s="74"/>
      <c r="O206" s="74"/>
      <c r="P206" s="74"/>
      <c r="Q206" s="74"/>
      <c r="R206" s="74">
        <v>215</v>
      </c>
      <c r="S206" s="74"/>
      <c r="T206" s="74">
        <f t="shared" si="48"/>
        <v>351.1</v>
      </c>
      <c r="U206" s="74"/>
      <c r="V206" s="74">
        <v>252.9</v>
      </c>
      <c r="W206" s="74">
        <v>98.2</v>
      </c>
      <c r="X206" s="74"/>
      <c r="Y206" s="74"/>
      <c r="Z206" s="75">
        <f t="shared" si="50"/>
        <v>1451.1</v>
      </c>
      <c r="AA206" s="74">
        <v>1100</v>
      </c>
      <c r="AB206" s="74">
        <v>351.1</v>
      </c>
    </row>
    <row r="207" spans="1:28" hidden="1" outlineLevel="1" x14ac:dyDescent="0.2">
      <c r="A207" s="14" t="s">
        <v>449</v>
      </c>
      <c r="B207" s="20" t="s">
        <v>145</v>
      </c>
      <c r="C207" s="15" t="s">
        <v>130</v>
      </c>
      <c r="D207" s="72"/>
      <c r="E207" s="72"/>
      <c r="F207" s="74"/>
      <c r="G207" s="75"/>
      <c r="H207" s="74"/>
      <c r="I207" s="74"/>
      <c r="J207" s="75">
        <f t="shared" si="52"/>
        <v>0</v>
      </c>
      <c r="K207" s="74">
        <f t="shared" si="53"/>
        <v>0</v>
      </c>
      <c r="L207" s="74">
        <v>0</v>
      </c>
      <c r="M207" s="74"/>
      <c r="N207" s="74"/>
      <c r="O207" s="74"/>
      <c r="P207" s="74"/>
      <c r="Q207" s="74"/>
      <c r="R207" s="74"/>
      <c r="S207" s="74"/>
      <c r="T207" s="74">
        <f t="shared" si="48"/>
        <v>0</v>
      </c>
      <c r="U207" s="74"/>
      <c r="V207" s="74"/>
      <c r="W207" s="74"/>
      <c r="X207" s="74"/>
      <c r="Y207" s="74"/>
      <c r="Z207" s="75">
        <f t="shared" si="50"/>
        <v>50</v>
      </c>
      <c r="AA207" s="74">
        <v>50</v>
      </c>
      <c r="AB207" s="74"/>
    </row>
    <row r="208" spans="1:28" hidden="1" outlineLevel="1" x14ac:dyDescent="0.2">
      <c r="A208" s="14" t="s">
        <v>450</v>
      </c>
      <c r="B208" s="20" t="s">
        <v>145</v>
      </c>
      <c r="C208" s="15" t="s">
        <v>130</v>
      </c>
      <c r="D208" s="72"/>
      <c r="E208" s="72"/>
      <c r="F208" s="74"/>
      <c r="G208" s="75"/>
      <c r="H208" s="74"/>
      <c r="I208" s="74"/>
      <c r="J208" s="75">
        <f t="shared" si="52"/>
        <v>3759.4</v>
      </c>
      <c r="K208" s="74">
        <f t="shared" si="53"/>
        <v>3036.4</v>
      </c>
      <c r="L208" s="74">
        <v>2715.4</v>
      </c>
      <c r="M208" s="74">
        <v>12</v>
      </c>
      <c r="N208" s="74"/>
      <c r="O208" s="74"/>
      <c r="P208" s="74"/>
      <c r="Q208" s="74"/>
      <c r="R208" s="74">
        <v>309</v>
      </c>
      <c r="S208" s="74"/>
      <c r="T208" s="74">
        <f t="shared" si="48"/>
        <v>723</v>
      </c>
      <c r="U208" s="74"/>
      <c r="V208" s="74">
        <v>505.8</v>
      </c>
      <c r="W208" s="74">
        <v>217.2</v>
      </c>
      <c r="X208" s="74"/>
      <c r="Y208" s="74"/>
      <c r="Z208" s="75">
        <f t="shared" si="50"/>
        <v>2923</v>
      </c>
      <c r="AA208" s="74">
        <v>2200</v>
      </c>
      <c r="AB208" s="74">
        <v>723</v>
      </c>
    </row>
    <row r="209" spans="1:28" hidden="1" outlineLevel="1" x14ac:dyDescent="0.2">
      <c r="A209" s="14" t="s">
        <v>451</v>
      </c>
      <c r="B209" s="20" t="s">
        <v>145</v>
      </c>
      <c r="C209" s="15" t="s">
        <v>130</v>
      </c>
      <c r="D209" s="72"/>
      <c r="E209" s="72"/>
      <c r="F209" s="74"/>
      <c r="G209" s="75"/>
      <c r="H209" s="74"/>
      <c r="I209" s="74"/>
      <c r="J209" s="75">
        <f t="shared" si="52"/>
        <v>2173.2999999999997</v>
      </c>
      <c r="K209" s="74">
        <f t="shared" si="53"/>
        <v>2064.6999999999998</v>
      </c>
      <c r="L209" s="74">
        <v>878.2</v>
      </c>
      <c r="M209" s="74">
        <v>10</v>
      </c>
      <c r="N209" s="74"/>
      <c r="O209" s="74"/>
      <c r="P209" s="74"/>
      <c r="Q209" s="74"/>
      <c r="R209" s="74">
        <v>1176.5</v>
      </c>
      <c r="S209" s="74"/>
      <c r="T209" s="74">
        <f t="shared" si="48"/>
        <v>108.6</v>
      </c>
      <c r="U209" s="74"/>
      <c r="V209" s="74"/>
      <c r="W209" s="74">
        <v>108.6</v>
      </c>
      <c r="X209" s="74"/>
      <c r="Y209" s="74"/>
      <c r="Z209" s="75">
        <f t="shared" si="50"/>
        <v>808.6</v>
      </c>
      <c r="AA209" s="74">
        <v>700</v>
      </c>
      <c r="AB209" s="74">
        <v>108.6</v>
      </c>
    </row>
    <row r="210" spans="1:28" hidden="1" outlineLevel="1" x14ac:dyDescent="0.2">
      <c r="A210" s="14" t="s">
        <v>452</v>
      </c>
      <c r="B210" s="20" t="s">
        <v>145</v>
      </c>
      <c r="C210" s="15" t="s">
        <v>130</v>
      </c>
      <c r="D210" s="72"/>
      <c r="E210" s="72"/>
      <c r="F210" s="74"/>
      <c r="G210" s="75"/>
      <c r="H210" s="74"/>
      <c r="I210" s="74"/>
      <c r="J210" s="75">
        <f t="shared" si="52"/>
        <v>1709.4</v>
      </c>
      <c r="K210" s="74">
        <f t="shared" si="53"/>
        <v>1445.4</v>
      </c>
      <c r="L210" s="74">
        <v>1150.4000000000001</v>
      </c>
      <c r="M210" s="74"/>
      <c r="N210" s="74"/>
      <c r="O210" s="74"/>
      <c r="P210" s="74"/>
      <c r="Q210" s="74"/>
      <c r="R210" s="74">
        <v>295</v>
      </c>
      <c r="S210" s="74"/>
      <c r="T210" s="74">
        <f t="shared" si="48"/>
        <v>264</v>
      </c>
      <c r="U210" s="74"/>
      <c r="V210" s="74">
        <v>126.5</v>
      </c>
      <c r="W210" s="74">
        <v>137.5</v>
      </c>
      <c r="X210" s="74"/>
      <c r="Y210" s="74"/>
      <c r="Z210" s="75">
        <f t="shared" si="50"/>
        <v>1214</v>
      </c>
      <c r="AA210" s="74">
        <v>950</v>
      </c>
      <c r="AB210" s="74">
        <v>264</v>
      </c>
    </row>
    <row r="211" spans="1:28" hidden="1" outlineLevel="1" x14ac:dyDescent="0.2">
      <c r="A211" s="14" t="s">
        <v>453</v>
      </c>
      <c r="B211" s="20" t="s">
        <v>145</v>
      </c>
      <c r="C211" s="15" t="s">
        <v>130</v>
      </c>
      <c r="D211" s="72"/>
      <c r="E211" s="72"/>
      <c r="F211" s="74"/>
      <c r="G211" s="75"/>
      <c r="H211" s="74"/>
      <c r="I211" s="74"/>
      <c r="J211" s="75">
        <f t="shared" si="52"/>
        <v>2525.1999999999998</v>
      </c>
      <c r="K211" s="74">
        <f t="shared" si="53"/>
        <v>2287.6999999999998</v>
      </c>
      <c r="L211" s="74">
        <v>1712.7</v>
      </c>
      <c r="M211" s="74"/>
      <c r="N211" s="74"/>
      <c r="O211" s="74"/>
      <c r="P211" s="74"/>
      <c r="Q211" s="74"/>
      <c r="R211" s="74">
        <v>575</v>
      </c>
      <c r="S211" s="74"/>
      <c r="T211" s="74">
        <f t="shared" si="48"/>
        <v>237.5</v>
      </c>
      <c r="U211" s="74"/>
      <c r="V211" s="74">
        <v>126.4</v>
      </c>
      <c r="W211" s="74">
        <v>111.1</v>
      </c>
      <c r="X211" s="74"/>
      <c r="Y211" s="74"/>
      <c r="Z211" s="75">
        <f t="shared" si="50"/>
        <v>1437.5</v>
      </c>
      <c r="AA211" s="74">
        <v>1200</v>
      </c>
      <c r="AB211" s="74">
        <v>237.5</v>
      </c>
    </row>
    <row r="212" spans="1:28" hidden="1" outlineLevel="1" x14ac:dyDescent="0.2">
      <c r="A212" s="14" t="s">
        <v>454</v>
      </c>
      <c r="B212" s="20" t="s">
        <v>145</v>
      </c>
      <c r="C212" s="15" t="s">
        <v>130</v>
      </c>
      <c r="D212" s="72"/>
      <c r="E212" s="72"/>
      <c r="F212" s="74"/>
      <c r="G212" s="75"/>
      <c r="H212" s="74"/>
      <c r="I212" s="74"/>
      <c r="J212" s="75">
        <f t="shared" si="52"/>
        <v>1439.1</v>
      </c>
      <c r="K212" s="74">
        <f t="shared" si="53"/>
        <v>1383.3</v>
      </c>
      <c r="L212" s="74">
        <v>1043.3</v>
      </c>
      <c r="M212" s="74">
        <v>75</v>
      </c>
      <c r="N212" s="74"/>
      <c r="O212" s="74"/>
      <c r="P212" s="74"/>
      <c r="Q212" s="74"/>
      <c r="R212" s="74">
        <v>265</v>
      </c>
      <c r="S212" s="74"/>
      <c r="T212" s="74">
        <f t="shared" si="48"/>
        <v>55.8</v>
      </c>
      <c r="U212" s="74"/>
      <c r="V212" s="74"/>
      <c r="W212" s="74">
        <v>55.8</v>
      </c>
      <c r="X212" s="74"/>
      <c r="Y212" s="74"/>
      <c r="Z212" s="75">
        <f t="shared" si="50"/>
        <v>955.8</v>
      </c>
      <c r="AA212" s="74">
        <v>900</v>
      </c>
      <c r="AB212" s="74">
        <v>55.8</v>
      </c>
    </row>
    <row r="213" spans="1:28" hidden="1" outlineLevel="1" x14ac:dyDescent="0.2">
      <c r="A213" s="14" t="s">
        <v>455</v>
      </c>
      <c r="B213" s="20" t="s">
        <v>145</v>
      </c>
      <c r="C213" s="15" t="s">
        <v>130</v>
      </c>
      <c r="D213" s="72"/>
      <c r="E213" s="72"/>
      <c r="F213" s="74"/>
      <c r="G213" s="75"/>
      <c r="H213" s="74"/>
      <c r="I213" s="74"/>
      <c r="J213" s="75">
        <f t="shared" si="52"/>
        <v>1681.5</v>
      </c>
      <c r="K213" s="74">
        <f t="shared" si="53"/>
        <v>1552.3</v>
      </c>
      <c r="L213" s="74">
        <v>1442.3</v>
      </c>
      <c r="M213" s="74">
        <v>10</v>
      </c>
      <c r="N213" s="74"/>
      <c r="O213" s="74"/>
      <c r="P213" s="74"/>
      <c r="Q213" s="74"/>
      <c r="R213" s="74">
        <v>100</v>
      </c>
      <c r="S213" s="74"/>
      <c r="T213" s="74">
        <f t="shared" si="48"/>
        <v>129.19999999999999</v>
      </c>
      <c r="U213" s="74"/>
      <c r="V213" s="74"/>
      <c r="W213" s="74">
        <v>129.19999999999999</v>
      </c>
      <c r="X213" s="74"/>
      <c r="Y213" s="74"/>
      <c r="Z213" s="75">
        <f t="shared" si="50"/>
        <v>1229.2</v>
      </c>
      <c r="AA213" s="74">
        <v>1100</v>
      </c>
      <c r="AB213" s="74">
        <v>129.19999999999999</v>
      </c>
    </row>
    <row r="214" spans="1:28" hidden="1" outlineLevel="1" x14ac:dyDescent="0.2">
      <c r="A214" s="14" t="s">
        <v>456</v>
      </c>
      <c r="B214" s="20" t="s">
        <v>145</v>
      </c>
      <c r="C214" s="15" t="s">
        <v>130</v>
      </c>
      <c r="D214" s="72"/>
      <c r="E214" s="72"/>
      <c r="F214" s="74"/>
      <c r="G214" s="75"/>
      <c r="H214" s="74"/>
      <c r="I214" s="74"/>
      <c r="J214" s="75">
        <f t="shared" si="52"/>
        <v>1599</v>
      </c>
      <c r="K214" s="74">
        <f>L214+M214+N214+O214+R214</f>
        <v>1471.3</v>
      </c>
      <c r="L214" s="74">
        <v>1058.5</v>
      </c>
      <c r="M214" s="74">
        <v>7.8</v>
      </c>
      <c r="N214" s="74"/>
      <c r="O214" s="74"/>
      <c r="P214" s="74"/>
      <c r="Q214" s="74"/>
      <c r="R214" s="74">
        <v>405</v>
      </c>
      <c r="S214" s="74"/>
      <c r="T214" s="74">
        <f t="shared" si="48"/>
        <v>127.7</v>
      </c>
      <c r="U214" s="74"/>
      <c r="V214" s="74"/>
      <c r="W214" s="74">
        <v>127.7</v>
      </c>
      <c r="X214" s="74"/>
      <c r="Y214" s="74"/>
      <c r="Z214" s="75">
        <f t="shared" si="50"/>
        <v>1027.7</v>
      </c>
      <c r="AA214" s="74">
        <v>900</v>
      </c>
      <c r="AB214" s="74">
        <v>127.7</v>
      </c>
    </row>
    <row r="215" spans="1:28" ht="25.5" hidden="1" outlineLevel="1" x14ac:dyDescent="0.2">
      <c r="A215" s="14" t="s">
        <v>97</v>
      </c>
      <c r="B215" s="20" t="s">
        <v>145</v>
      </c>
      <c r="C215" s="15" t="s">
        <v>130</v>
      </c>
      <c r="D215" s="72"/>
      <c r="E215" s="72"/>
      <c r="F215" s="74"/>
      <c r="G215" s="75"/>
      <c r="H215" s="74"/>
      <c r="I215" s="74"/>
      <c r="J215" s="75">
        <f t="shared" si="52"/>
        <v>126.4</v>
      </c>
      <c r="K215" s="74"/>
      <c r="L215" s="74"/>
      <c r="M215" s="74"/>
      <c r="N215" s="74"/>
      <c r="O215" s="74"/>
      <c r="P215" s="74"/>
      <c r="Q215" s="74"/>
      <c r="R215" s="74"/>
      <c r="S215" s="74"/>
      <c r="T215" s="74">
        <f t="shared" si="48"/>
        <v>126.4</v>
      </c>
      <c r="U215" s="74"/>
      <c r="V215" s="74">
        <v>126.4</v>
      </c>
      <c r="W215" s="74"/>
      <c r="X215" s="74"/>
      <c r="Y215" s="74"/>
      <c r="Z215" s="75">
        <f t="shared" si="50"/>
        <v>126.4</v>
      </c>
      <c r="AA215" s="74"/>
      <c r="AB215" s="74">
        <v>126.4</v>
      </c>
    </row>
    <row r="216" spans="1:28" ht="38.25" hidden="1" outlineLevel="1" x14ac:dyDescent="0.2">
      <c r="A216" s="40" t="s">
        <v>38</v>
      </c>
      <c r="B216" s="20"/>
      <c r="C216" s="15"/>
      <c r="D216" s="72"/>
      <c r="E216" s="72"/>
      <c r="F216" s="74"/>
      <c r="G216" s="75"/>
      <c r="H216" s="74"/>
      <c r="I216" s="74"/>
      <c r="J216" s="75"/>
      <c r="K216" s="74">
        <v>3028.4</v>
      </c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5"/>
      <c r="AA216" s="74">
        <v>3028.4</v>
      </c>
      <c r="AB216" s="74"/>
    </row>
    <row r="217" spans="1:28" ht="18" hidden="1" customHeight="1" x14ac:dyDescent="0.2">
      <c r="A217" s="12" t="s">
        <v>227</v>
      </c>
      <c r="B217" s="21" t="s">
        <v>145</v>
      </c>
      <c r="C217" s="13" t="s">
        <v>132</v>
      </c>
      <c r="D217" s="86">
        <f>SUM(D218+D228+D234+D242+D252+D263+D264+D260+D261+D266+D275+D279+D283)</f>
        <v>898870.3</v>
      </c>
      <c r="E217" s="86">
        <f>SUM(E218+E228+E234+E238+E242+E252+E261+E263+E264+E265)</f>
        <v>820646.2</v>
      </c>
      <c r="F217" s="86">
        <f>SUM(F218+F228+F234+F242+F252+F263+F264+F260+F261+F266+F275+F279+F283)</f>
        <v>0</v>
      </c>
      <c r="G217" s="87">
        <f>SUM(G218+G228+G234+G242+G252+G263+G264+G260+G261+G266+G275+G279+G283)</f>
        <v>917935.7</v>
      </c>
      <c r="H217" s="86">
        <f>SUM(H218+H228+H234+H242+H252+H263+H264+H260+H261+H266+H275+H279+H283)</f>
        <v>216136.59999999998</v>
      </c>
      <c r="I217" s="86">
        <f>SUM(I218+I228+I234+I242+I252+I263+I264+I260+I261+I266+I275+I279+I283)</f>
        <v>701799.1</v>
      </c>
      <c r="J217" s="87">
        <f>SUM(J218+J228+J234+J238+J242+J252+J263+J264+J260+J261+J266+J275+J279+J283)</f>
        <v>905042.50000000012</v>
      </c>
      <c r="K217" s="86">
        <f>SUM(K218+K228+K234+K238+K242+K252+K263+K264+K260+K261+K266+K275+K279+K283+K284)</f>
        <v>287004.69999999995</v>
      </c>
      <c r="L217" s="86">
        <f t="shared" ref="L217:T217" si="54">SUM(L218+L228+L234+L238+L242+L252+L263+L264+L260+L261+L266+L275+L279+L283+L284)</f>
        <v>21895.7</v>
      </c>
      <c r="M217" s="86">
        <f t="shared" si="54"/>
        <v>991.2</v>
      </c>
      <c r="N217" s="86">
        <f t="shared" si="54"/>
        <v>1500.3</v>
      </c>
      <c r="O217" s="86">
        <f t="shared" si="54"/>
        <v>2326.3000000000002</v>
      </c>
      <c r="P217" s="86">
        <f t="shared" si="54"/>
        <v>0</v>
      </c>
      <c r="Q217" s="86">
        <f t="shared" si="54"/>
        <v>0</v>
      </c>
      <c r="R217" s="86">
        <f t="shared" si="54"/>
        <v>40855.5</v>
      </c>
      <c r="S217" s="86">
        <f t="shared" si="54"/>
        <v>0</v>
      </c>
      <c r="T217" s="86">
        <f t="shared" si="54"/>
        <v>620295.80000000005</v>
      </c>
      <c r="U217" s="86">
        <f>SUM(U218+U228)</f>
        <v>617231.89999999991</v>
      </c>
      <c r="V217" s="86">
        <f>SUM(V218+V228+V234+V242+V252+V263+V264+V260+V261+V266+V275+V279+V283)</f>
        <v>0</v>
      </c>
      <c r="W217" s="86">
        <f>SUM(W218+W228+W234+W242+W252+W263+W264+W260+W261+W266+W275+W279+W283)</f>
        <v>118.9</v>
      </c>
      <c r="X217" s="86">
        <f>SUM(X218+X228+X234+X242+X252+X263+X264+X260+X261+X266+X275+X279+X283)</f>
        <v>1066</v>
      </c>
      <c r="Y217" s="86">
        <f>SUM(Y218+Y228+Y234+Y242+Y252+Y263+Y264+Y260+Y261+Y266+Y275+Y279+Y283)</f>
        <v>1879</v>
      </c>
      <c r="Z217" s="75">
        <f t="shared" si="50"/>
        <v>834518.3</v>
      </c>
      <c r="AA217" s="86">
        <f>SUM(AA218+AA228+AA234+AA238+AA242+AA252+AA263+AA264+AA260+AA261+AA266+AA275+AA279+AA283+AA284)</f>
        <v>214222.5</v>
      </c>
      <c r="AB217" s="86">
        <f>SUM(AB218+AB228+AB234+AB238+AB242+AB252+AB263+AB264+AB260+AB261+AB266+AB275+AB279+AB283+AB284)</f>
        <v>620295.80000000005</v>
      </c>
    </row>
    <row r="218" spans="1:28" s="18" customFormat="1" ht="29.25" hidden="1" customHeight="1" x14ac:dyDescent="0.2">
      <c r="A218" s="22" t="s">
        <v>363</v>
      </c>
      <c r="B218" s="46"/>
      <c r="C218" s="47"/>
      <c r="D218" s="97">
        <f t="shared" ref="D218:T218" si="55">SUM(D219+D220+D221+D222+D223+D224+D225+D226+D227)</f>
        <v>578044.6</v>
      </c>
      <c r="E218" s="97">
        <f t="shared" si="55"/>
        <v>596353.4</v>
      </c>
      <c r="F218" s="97">
        <f t="shared" si="55"/>
        <v>0</v>
      </c>
      <c r="G218" s="98">
        <f t="shared" si="55"/>
        <v>72433.799999999988</v>
      </c>
      <c r="H218" s="97">
        <f t="shared" si="55"/>
        <v>72433.799999999988</v>
      </c>
      <c r="I218" s="97">
        <f t="shared" si="55"/>
        <v>0</v>
      </c>
      <c r="J218" s="98">
        <f t="shared" si="55"/>
        <v>658381.70000000007</v>
      </c>
      <c r="K218" s="97">
        <f t="shared" si="55"/>
        <v>73453.7</v>
      </c>
      <c r="L218" s="97">
        <f t="shared" si="55"/>
        <v>0</v>
      </c>
      <c r="M218" s="97">
        <f t="shared" si="55"/>
        <v>0</v>
      </c>
      <c r="N218" s="97">
        <f t="shared" si="55"/>
        <v>0</v>
      </c>
      <c r="O218" s="97">
        <f t="shared" si="55"/>
        <v>0</v>
      </c>
      <c r="P218" s="97">
        <f t="shared" si="55"/>
        <v>0</v>
      </c>
      <c r="Q218" s="97">
        <f t="shared" si="55"/>
        <v>0</v>
      </c>
      <c r="R218" s="97">
        <f t="shared" si="55"/>
        <v>0</v>
      </c>
      <c r="S218" s="97">
        <f t="shared" si="55"/>
        <v>0</v>
      </c>
      <c r="T218" s="97">
        <f t="shared" si="55"/>
        <v>584928</v>
      </c>
      <c r="U218" s="97">
        <f>SUM(U219+U220+U221+U222+U223+U224+U225+U226+U227)</f>
        <v>582222.79999999993</v>
      </c>
      <c r="V218" s="97">
        <f>SUM(V219+V220+V221+V222+V223+V224+V225+V226+V227)</f>
        <v>0</v>
      </c>
      <c r="W218" s="97">
        <f>SUM(W219+W220+W221+W222+W223+W224+W225+W226+W227)</f>
        <v>0</v>
      </c>
      <c r="X218" s="97">
        <f>SUM(X219+X220+X221+X222+X223+X224+X225+X226+X227)</f>
        <v>826.2</v>
      </c>
      <c r="Y218" s="97">
        <f>SUM(Y219+Y220+Y221+Y222+Y223+Y224+Y225+Y226+Y227)</f>
        <v>1879</v>
      </c>
      <c r="Z218" s="75">
        <f t="shared" si="50"/>
        <v>645709.30000000005</v>
      </c>
      <c r="AA218" s="97">
        <f>SUM(AA219+AA220+AA221+AA222+AA223+AA224+AA225+AA226+AA227)</f>
        <v>60781.3</v>
      </c>
      <c r="AB218" s="97">
        <f>SUM(AB219+AB220+AB221+AB222+AB223+AB224+AB225+AB226+AB227)</f>
        <v>584928</v>
      </c>
    </row>
    <row r="219" spans="1:28" hidden="1" x14ac:dyDescent="0.2">
      <c r="A219" s="14" t="s">
        <v>431</v>
      </c>
      <c r="B219" s="20" t="s">
        <v>145</v>
      </c>
      <c r="C219" s="20" t="s">
        <v>132</v>
      </c>
      <c r="D219" s="76">
        <v>92665.600000000006</v>
      </c>
      <c r="E219" s="76">
        <v>90798</v>
      </c>
      <c r="F219" s="74"/>
      <c r="G219" s="75">
        <f t="shared" ref="G219:G306" si="56">SUM(I219+H219)</f>
        <v>11379.7</v>
      </c>
      <c r="H219" s="74">
        <v>11379.7</v>
      </c>
      <c r="I219" s="74"/>
      <c r="J219" s="75">
        <f t="shared" ref="J219:J227" si="57">SUM(K219+T219)</f>
        <v>97019.6</v>
      </c>
      <c r="K219" s="74">
        <v>9416</v>
      </c>
      <c r="L219" s="74"/>
      <c r="M219" s="74"/>
      <c r="N219" s="74"/>
      <c r="O219" s="74"/>
      <c r="P219" s="74"/>
      <c r="Q219" s="74"/>
      <c r="R219" s="74"/>
      <c r="S219" s="74"/>
      <c r="T219" s="74">
        <f t="shared" si="48"/>
        <v>87603.6</v>
      </c>
      <c r="U219" s="74">
        <v>87117.8</v>
      </c>
      <c r="V219" s="74"/>
      <c r="W219" s="74"/>
      <c r="X219" s="74">
        <v>240</v>
      </c>
      <c r="Y219" s="74">
        <v>245.8</v>
      </c>
      <c r="Z219" s="75">
        <f t="shared" si="50"/>
        <v>97019.6</v>
      </c>
      <c r="AA219" s="74">
        <v>9416</v>
      </c>
      <c r="AB219" s="74">
        <v>87603.6</v>
      </c>
    </row>
    <row r="220" spans="1:28" hidden="1" x14ac:dyDescent="0.2">
      <c r="A220" s="14" t="s">
        <v>432</v>
      </c>
      <c r="B220" s="20" t="s">
        <v>145</v>
      </c>
      <c r="C220" s="20" t="s">
        <v>132</v>
      </c>
      <c r="D220" s="76">
        <v>59612.800000000003</v>
      </c>
      <c r="E220" s="76">
        <v>59002.1</v>
      </c>
      <c r="F220" s="74"/>
      <c r="G220" s="75">
        <f t="shared" si="56"/>
        <v>5280.4</v>
      </c>
      <c r="H220" s="74">
        <v>5280.4</v>
      </c>
      <c r="I220" s="74"/>
      <c r="J220" s="75">
        <f t="shared" si="57"/>
        <v>69238.3</v>
      </c>
      <c r="K220" s="74">
        <v>4516.8</v>
      </c>
      <c r="L220" s="74"/>
      <c r="M220" s="74"/>
      <c r="N220" s="74"/>
      <c r="O220" s="74"/>
      <c r="P220" s="74"/>
      <c r="Q220" s="74"/>
      <c r="R220" s="74"/>
      <c r="S220" s="74"/>
      <c r="T220" s="74">
        <f t="shared" si="48"/>
        <v>64721.5</v>
      </c>
      <c r="U220" s="74">
        <v>64419</v>
      </c>
      <c r="V220" s="74"/>
      <c r="W220" s="74"/>
      <c r="X220" s="74">
        <v>83.7</v>
      </c>
      <c r="Y220" s="74">
        <v>218.8</v>
      </c>
      <c r="Z220" s="75">
        <f t="shared" si="50"/>
        <v>69238.3</v>
      </c>
      <c r="AA220" s="74">
        <v>4516.8</v>
      </c>
      <c r="AB220" s="74">
        <v>64721.5</v>
      </c>
    </row>
    <row r="221" spans="1:28" hidden="1" x14ac:dyDescent="0.2">
      <c r="A221" s="14" t="s">
        <v>433</v>
      </c>
      <c r="B221" s="20" t="s">
        <v>145</v>
      </c>
      <c r="C221" s="20" t="s">
        <v>132</v>
      </c>
      <c r="D221" s="76">
        <v>75666</v>
      </c>
      <c r="E221" s="76">
        <v>79910.600000000006</v>
      </c>
      <c r="F221" s="74"/>
      <c r="G221" s="75">
        <f t="shared" si="56"/>
        <v>7103.7</v>
      </c>
      <c r="H221" s="74">
        <v>7103.7</v>
      </c>
      <c r="I221" s="74"/>
      <c r="J221" s="75">
        <f t="shared" si="57"/>
        <v>83234.000000000015</v>
      </c>
      <c r="K221" s="74">
        <v>4832.3</v>
      </c>
      <c r="L221" s="74"/>
      <c r="M221" s="74"/>
      <c r="N221" s="74"/>
      <c r="O221" s="74"/>
      <c r="P221" s="74"/>
      <c r="Q221" s="74"/>
      <c r="R221" s="74"/>
      <c r="S221" s="74"/>
      <c r="T221" s="74">
        <f t="shared" si="48"/>
        <v>78401.700000000012</v>
      </c>
      <c r="U221" s="74">
        <v>78118.100000000006</v>
      </c>
      <c r="V221" s="74"/>
      <c r="W221" s="74"/>
      <c r="X221" s="74">
        <v>83.8</v>
      </c>
      <c r="Y221" s="74">
        <v>199.8</v>
      </c>
      <c r="Z221" s="75">
        <f t="shared" si="50"/>
        <v>83234</v>
      </c>
      <c r="AA221" s="74">
        <v>4832.3</v>
      </c>
      <c r="AB221" s="74">
        <v>78401.7</v>
      </c>
    </row>
    <row r="222" spans="1:28" hidden="1" x14ac:dyDescent="0.2">
      <c r="A222" s="14" t="s">
        <v>434</v>
      </c>
      <c r="B222" s="20" t="s">
        <v>145</v>
      </c>
      <c r="C222" s="20" t="s">
        <v>132</v>
      </c>
      <c r="D222" s="76">
        <v>162678.6</v>
      </c>
      <c r="E222" s="76">
        <v>146015</v>
      </c>
      <c r="F222" s="74"/>
      <c r="G222" s="75">
        <f t="shared" si="56"/>
        <v>17454.8</v>
      </c>
      <c r="H222" s="74">
        <v>17454.8</v>
      </c>
      <c r="I222" s="74"/>
      <c r="J222" s="75">
        <f t="shared" si="57"/>
        <v>161614.29999999999</v>
      </c>
      <c r="K222" s="74">
        <v>29486.5</v>
      </c>
      <c r="L222" s="74"/>
      <c r="M222" s="74"/>
      <c r="N222" s="74"/>
      <c r="O222" s="74"/>
      <c r="P222" s="74"/>
      <c r="Q222" s="74"/>
      <c r="R222" s="74"/>
      <c r="S222" s="74"/>
      <c r="T222" s="74">
        <f t="shared" si="48"/>
        <v>132127.79999999999</v>
      </c>
      <c r="U222" s="74">
        <v>131735.29999999999</v>
      </c>
      <c r="V222" s="74"/>
      <c r="W222" s="74"/>
      <c r="X222" s="74">
        <v>83.7</v>
      </c>
      <c r="Y222" s="74">
        <v>308.8</v>
      </c>
      <c r="Z222" s="75">
        <f t="shared" si="50"/>
        <v>149041.9</v>
      </c>
      <c r="AA222" s="74">
        <v>16914.099999999999</v>
      </c>
      <c r="AB222" s="74">
        <v>132127.79999999999</v>
      </c>
    </row>
    <row r="223" spans="1:28" hidden="1" x14ac:dyDescent="0.2">
      <c r="A223" s="14" t="s">
        <v>435</v>
      </c>
      <c r="B223" s="20" t="s">
        <v>145</v>
      </c>
      <c r="C223" s="20" t="s">
        <v>132</v>
      </c>
      <c r="D223" s="76">
        <v>66550.600000000006</v>
      </c>
      <c r="E223" s="76">
        <v>63766</v>
      </c>
      <c r="F223" s="74"/>
      <c r="G223" s="75">
        <f t="shared" si="56"/>
        <v>6768.6</v>
      </c>
      <c r="H223" s="74">
        <v>6768.6</v>
      </c>
      <c r="I223" s="74"/>
      <c r="J223" s="75">
        <f t="shared" si="57"/>
        <v>74890.100000000006</v>
      </c>
      <c r="K223" s="74">
        <v>5251.9</v>
      </c>
      <c r="L223" s="74"/>
      <c r="M223" s="74"/>
      <c r="N223" s="74"/>
      <c r="O223" s="74"/>
      <c r="P223" s="74"/>
      <c r="Q223" s="74"/>
      <c r="R223" s="74"/>
      <c r="S223" s="74"/>
      <c r="T223" s="74">
        <f t="shared" si="48"/>
        <v>69638.200000000012</v>
      </c>
      <c r="U223" s="74">
        <v>69286.100000000006</v>
      </c>
      <c r="V223" s="74"/>
      <c r="W223" s="74"/>
      <c r="X223" s="74">
        <v>83.8</v>
      </c>
      <c r="Y223" s="74">
        <v>268.3</v>
      </c>
      <c r="Z223" s="75">
        <f t="shared" si="50"/>
        <v>74890.099999999991</v>
      </c>
      <c r="AA223" s="74">
        <v>5251.9</v>
      </c>
      <c r="AB223" s="74">
        <v>69638.2</v>
      </c>
    </row>
    <row r="224" spans="1:28" hidden="1" x14ac:dyDescent="0.2">
      <c r="A224" s="14" t="s">
        <v>436</v>
      </c>
      <c r="B224" s="20" t="s">
        <v>145</v>
      </c>
      <c r="C224" s="20" t="s">
        <v>132</v>
      </c>
      <c r="D224" s="76">
        <v>40864.400000000001</v>
      </c>
      <c r="E224" s="76">
        <v>39766.6</v>
      </c>
      <c r="F224" s="74"/>
      <c r="G224" s="75">
        <f t="shared" si="56"/>
        <v>7359.7</v>
      </c>
      <c r="H224" s="74">
        <v>7359.7</v>
      </c>
      <c r="I224" s="74"/>
      <c r="J224" s="75">
        <f t="shared" si="57"/>
        <v>37963.4</v>
      </c>
      <c r="K224" s="74">
        <v>6727.3</v>
      </c>
      <c r="L224" s="74"/>
      <c r="M224" s="74"/>
      <c r="N224" s="74"/>
      <c r="O224" s="74"/>
      <c r="P224" s="74"/>
      <c r="Q224" s="74"/>
      <c r="R224" s="74"/>
      <c r="S224" s="74"/>
      <c r="T224" s="74">
        <f t="shared" si="48"/>
        <v>31236.100000000002</v>
      </c>
      <c r="U224" s="74">
        <v>30948.400000000001</v>
      </c>
      <c r="V224" s="74"/>
      <c r="W224" s="74"/>
      <c r="X224" s="74">
        <v>83.7</v>
      </c>
      <c r="Y224" s="74">
        <v>204</v>
      </c>
      <c r="Z224" s="75">
        <f t="shared" si="50"/>
        <v>37963.4</v>
      </c>
      <c r="AA224" s="74">
        <v>6727.3</v>
      </c>
      <c r="AB224" s="74">
        <v>31236.1</v>
      </c>
    </row>
    <row r="225" spans="1:28" hidden="1" x14ac:dyDescent="0.2">
      <c r="A225" s="14" t="s">
        <v>437</v>
      </c>
      <c r="B225" s="20" t="s">
        <v>145</v>
      </c>
      <c r="C225" s="20" t="s">
        <v>132</v>
      </c>
      <c r="D225" s="76">
        <v>40810.800000000003</v>
      </c>
      <c r="E225" s="76">
        <v>40361.5</v>
      </c>
      <c r="F225" s="74"/>
      <c r="G225" s="75">
        <f t="shared" si="56"/>
        <v>4620.7</v>
      </c>
      <c r="H225" s="74">
        <v>4620.7</v>
      </c>
      <c r="I225" s="74"/>
      <c r="J225" s="75">
        <f t="shared" si="57"/>
        <v>46096.399999999994</v>
      </c>
      <c r="K225" s="74">
        <v>3502.2</v>
      </c>
      <c r="L225" s="74"/>
      <c r="M225" s="74"/>
      <c r="N225" s="74"/>
      <c r="O225" s="74"/>
      <c r="P225" s="74"/>
      <c r="Q225" s="74"/>
      <c r="R225" s="74"/>
      <c r="S225" s="74"/>
      <c r="T225" s="74">
        <f t="shared" si="48"/>
        <v>42594.2</v>
      </c>
      <c r="U225" s="74">
        <v>42297.2</v>
      </c>
      <c r="V225" s="74"/>
      <c r="W225" s="74"/>
      <c r="X225" s="74">
        <v>83.7</v>
      </c>
      <c r="Y225" s="74">
        <v>213.3</v>
      </c>
      <c r="Z225" s="75">
        <f t="shared" si="50"/>
        <v>46096.399999999994</v>
      </c>
      <c r="AA225" s="74">
        <v>3502.2</v>
      </c>
      <c r="AB225" s="74">
        <v>42594.2</v>
      </c>
    </row>
    <row r="226" spans="1:28" ht="15" hidden="1" customHeight="1" x14ac:dyDescent="0.2">
      <c r="A226" s="14" t="s">
        <v>365</v>
      </c>
      <c r="B226" s="20" t="s">
        <v>145</v>
      </c>
      <c r="C226" s="20" t="s">
        <v>132</v>
      </c>
      <c r="D226" s="76">
        <v>24356.1</v>
      </c>
      <c r="E226" s="76">
        <v>76733.600000000006</v>
      </c>
      <c r="F226" s="74"/>
      <c r="G226" s="75">
        <f t="shared" si="56"/>
        <v>12466.2</v>
      </c>
      <c r="H226" s="74">
        <v>12466.2</v>
      </c>
      <c r="I226" s="74"/>
      <c r="J226" s="75">
        <f t="shared" si="57"/>
        <v>88325.599999999991</v>
      </c>
      <c r="K226" s="117">
        <v>9720.7000000000007</v>
      </c>
      <c r="L226" s="74"/>
      <c r="M226" s="74"/>
      <c r="N226" s="74"/>
      <c r="O226" s="74"/>
      <c r="P226" s="74"/>
      <c r="Q226" s="74"/>
      <c r="R226" s="74"/>
      <c r="S226" s="74"/>
      <c r="T226" s="74">
        <f t="shared" si="48"/>
        <v>78604.899999999994</v>
      </c>
      <c r="U226" s="74">
        <v>78300.899999999994</v>
      </c>
      <c r="V226" s="74"/>
      <c r="W226" s="74"/>
      <c r="X226" s="74">
        <v>83.8</v>
      </c>
      <c r="Y226" s="74">
        <v>220.2</v>
      </c>
      <c r="Z226" s="75">
        <f t="shared" si="50"/>
        <v>88225.599999999991</v>
      </c>
      <c r="AA226" s="117">
        <v>9620.7000000000007</v>
      </c>
      <c r="AB226" s="74">
        <v>78604.899999999994</v>
      </c>
    </row>
    <row r="227" spans="1:28" ht="15" hidden="1" customHeight="1" x14ac:dyDescent="0.2">
      <c r="A227" s="14" t="s">
        <v>439</v>
      </c>
      <c r="B227" s="20" t="s">
        <v>145</v>
      </c>
      <c r="C227" s="20" t="s">
        <v>132</v>
      </c>
      <c r="D227" s="76">
        <v>14839.7</v>
      </c>
      <c r="E227" s="76"/>
      <c r="F227" s="74"/>
      <c r="G227" s="75">
        <f t="shared" si="56"/>
        <v>0</v>
      </c>
      <c r="H227" s="74"/>
      <c r="I227" s="74"/>
      <c r="J227" s="75">
        <f t="shared" si="57"/>
        <v>0</v>
      </c>
      <c r="K227" s="74"/>
      <c r="L227" s="74"/>
      <c r="M227" s="74"/>
      <c r="N227" s="74"/>
      <c r="O227" s="74"/>
      <c r="P227" s="74"/>
      <c r="Q227" s="74"/>
      <c r="R227" s="74"/>
      <c r="S227" s="74"/>
      <c r="T227" s="74">
        <f t="shared" si="48"/>
        <v>0</v>
      </c>
      <c r="U227" s="74"/>
      <c r="V227" s="74"/>
      <c r="W227" s="74"/>
      <c r="X227" s="74"/>
      <c r="Y227" s="74"/>
      <c r="Z227" s="75">
        <f t="shared" si="50"/>
        <v>0</v>
      </c>
      <c r="AA227" s="74"/>
      <c r="AB227" s="74"/>
    </row>
    <row r="228" spans="1:28" s="18" customFormat="1" ht="25.5" hidden="1" customHeight="1" x14ac:dyDescent="0.2">
      <c r="A228" s="41" t="s">
        <v>18</v>
      </c>
      <c r="B228" s="28" t="s">
        <v>145</v>
      </c>
      <c r="C228" s="28" t="s">
        <v>132</v>
      </c>
      <c r="D228" s="97">
        <f>SUM(D229+D230+D232+D233)</f>
        <v>4829.1000000000004</v>
      </c>
      <c r="E228" s="97">
        <f>SUM(E229:E230)</f>
        <v>63961.8</v>
      </c>
      <c r="F228" s="97">
        <f>SUM(F229+F230+F232+F233)</f>
        <v>0</v>
      </c>
      <c r="G228" s="75">
        <f t="shared" si="56"/>
        <v>582834.1</v>
      </c>
      <c r="H228" s="97">
        <f>SUM(H229+H230+H232+H233)</f>
        <v>0</v>
      </c>
      <c r="I228" s="97">
        <f>SUM(I229+I230+I232+I233+I231)</f>
        <v>582834.1</v>
      </c>
      <c r="J228" s="98">
        <f>SUM(J229+J230+J232+J233)</f>
        <v>35248.9</v>
      </c>
      <c r="K228" s="97">
        <f>SUM(K229+K230+K232+K233)</f>
        <v>0</v>
      </c>
      <c r="L228" s="97"/>
      <c r="M228" s="97"/>
      <c r="N228" s="97"/>
      <c r="O228" s="97"/>
      <c r="P228" s="97"/>
      <c r="Q228" s="97"/>
      <c r="R228" s="97"/>
      <c r="S228" s="97"/>
      <c r="T228" s="74">
        <f>SUM(T229+T230+T231+T232+T233)</f>
        <v>35248.9</v>
      </c>
      <c r="U228" s="97">
        <f>SUM(U229:U233)</f>
        <v>35009.1</v>
      </c>
      <c r="V228" s="97">
        <f>SUM(V229:V233)</f>
        <v>0</v>
      </c>
      <c r="W228" s="97">
        <f>SUM(W229:W233)</f>
        <v>0</v>
      </c>
      <c r="X228" s="97">
        <f>SUM(X229:X233)</f>
        <v>239.8</v>
      </c>
      <c r="Y228" s="97"/>
      <c r="Z228" s="75">
        <f t="shared" si="50"/>
        <v>35248.9</v>
      </c>
      <c r="AA228" s="119"/>
      <c r="AB228" s="74">
        <f>SUM(AB229+AB230+AB231+AB232+AB233)</f>
        <v>35248.9</v>
      </c>
    </row>
    <row r="229" spans="1:28" ht="28.5" hidden="1" customHeight="1" x14ac:dyDescent="0.2">
      <c r="A229" s="14" t="s">
        <v>228</v>
      </c>
      <c r="B229" s="20" t="s">
        <v>145</v>
      </c>
      <c r="C229" s="20" t="s">
        <v>132</v>
      </c>
      <c r="D229" s="76">
        <v>4829.1000000000004</v>
      </c>
      <c r="E229" s="76">
        <v>63217.8</v>
      </c>
      <c r="F229" s="74"/>
      <c r="G229" s="75">
        <f t="shared" si="56"/>
        <v>541346</v>
      </c>
      <c r="H229" s="74"/>
      <c r="I229" s="74">
        <v>541346</v>
      </c>
      <c r="J229" s="75">
        <f>SUM(K229+T229)</f>
        <v>33912.199999999997</v>
      </c>
      <c r="K229" s="74"/>
      <c r="L229" s="74"/>
      <c r="M229" s="74"/>
      <c r="N229" s="74"/>
      <c r="O229" s="74"/>
      <c r="P229" s="74"/>
      <c r="Q229" s="74"/>
      <c r="R229" s="74"/>
      <c r="S229" s="74"/>
      <c r="T229" s="74">
        <f t="shared" si="48"/>
        <v>33912.199999999997</v>
      </c>
      <c r="U229" s="74">
        <v>33912.199999999997</v>
      </c>
      <c r="V229" s="74"/>
      <c r="W229" s="74"/>
      <c r="X229" s="74"/>
      <c r="Y229" s="74"/>
      <c r="Z229" s="75">
        <f t="shared" si="50"/>
        <v>33912.199999999997</v>
      </c>
      <c r="AA229" s="74"/>
      <c r="AB229" s="74">
        <v>33912.199999999997</v>
      </c>
    </row>
    <row r="230" spans="1:28" ht="25.5" hidden="1" x14ac:dyDescent="0.2">
      <c r="A230" s="14" t="s">
        <v>229</v>
      </c>
      <c r="B230" s="20" t="s">
        <v>145</v>
      </c>
      <c r="C230" s="20" t="s">
        <v>132</v>
      </c>
      <c r="D230" s="76"/>
      <c r="E230" s="76">
        <v>744</v>
      </c>
      <c r="F230" s="74"/>
      <c r="G230" s="75">
        <f t="shared" si="56"/>
        <v>38146</v>
      </c>
      <c r="H230" s="74"/>
      <c r="I230" s="74">
        <v>38146</v>
      </c>
      <c r="J230" s="75">
        <f>SUM(K230+T230)</f>
        <v>1096.9000000000001</v>
      </c>
      <c r="K230" s="74"/>
      <c r="L230" s="74"/>
      <c r="M230" s="74"/>
      <c r="N230" s="74"/>
      <c r="O230" s="74"/>
      <c r="P230" s="74"/>
      <c r="Q230" s="74"/>
      <c r="R230" s="74"/>
      <c r="S230" s="74"/>
      <c r="T230" s="74">
        <f t="shared" si="48"/>
        <v>1096.9000000000001</v>
      </c>
      <c r="U230" s="74">
        <v>1096.9000000000001</v>
      </c>
      <c r="V230" s="74"/>
      <c r="W230" s="74"/>
      <c r="X230" s="74"/>
      <c r="Y230" s="74"/>
      <c r="Z230" s="75">
        <f t="shared" si="50"/>
        <v>1096.9000000000001</v>
      </c>
      <c r="AA230" s="74"/>
      <c r="AB230" s="74">
        <v>1096.9000000000001</v>
      </c>
    </row>
    <row r="231" spans="1:28" hidden="1" x14ac:dyDescent="0.2">
      <c r="A231" s="40" t="s">
        <v>67</v>
      </c>
      <c r="B231" s="20" t="s">
        <v>145</v>
      </c>
      <c r="C231" s="20" t="s">
        <v>132</v>
      </c>
      <c r="D231" s="76"/>
      <c r="E231" s="76"/>
      <c r="F231" s="74"/>
      <c r="G231" s="75">
        <f t="shared" si="56"/>
        <v>124.1</v>
      </c>
      <c r="H231" s="74"/>
      <c r="I231" s="74">
        <v>124.1</v>
      </c>
      <c r="J231" s="75"/>
      <c r="K231" s="74"/>
      <c r="L231" s="74"/>
      <c r="M231" s="74"/>
      <c r="N231" s="74"/>
      <c r="O231" s="74"/>
      <c r="P231" s="74"/>
      <c r="Q231" s="74"/>
      <c r="R231" s="74"/>
      <c r="S231" s="74"/>
      <c r="T231" s="74">
        <f t="shared" si="48"/>
        <v>0</v>
      </c>
      <c r="U231" s="74"/>
      <c r="V231" s="74"/>
      <c r="W231" s="74"/>
      <c r="X231" s="74"/>
      <c r="Y231" s="74"/>
      <c r="Z231" s="75">
        <f t="shared" si="50"/>
        <v>0</v>
      </c>
      <c r="AA231" s="74"/>
      <c r="AB231" s="74"/>
    </row>
    <row r="232" spans="1:28" ht="25.5" hidden="1" x14ac:dyDescent="0.2">
      <c r="A232" s="14" t="s">
        <v>230</v>
      </c>
      <c r="B232" s="20" t="s">
        <v>145</v>
      </c>
      <c r="C232" s="20" t="s">
        <v>132</v>
      </c>
      <c r="D232" s="76"/>
      <c r="E232" s="76"/>
      <c r="F232" s="74"/>
      <c r="G232" s="75">
        <f t="shared" si="56"/>
        <v>1083</v>
      </c>
      <c r="H232" s="74"/>
      <c r="I232" s="74">
        <v>1083</v>
      </c>
      <c r="J232" s="75">
        <f>SUM(K232+T232)</f>
        <v>239.8</v>
      </c>
      <c r="K232" s="74"/>
      <c r="L232" s="74"/>
      <c r="M232" s="74"/>
      <c r="N232" s="74"/>
      <c r="O232" s="74"/>
      <c r="P232" s="74"/>
      <c r="Q232" s="74"/>
      <c r="R232" s="74"/>
      <c r="S232" s="74"/>
      <c r="T232" s="74">
        <f t="shared" si="48"/>
        <v>239.8</v>
      </c>
      <c r="U232" s="74"/>
      <c r="V232" s="74"/>
      <c r="W232" s="74"/>
      <c r="X232" s="74">
        <v>239.8</v>
      </c>
      <c r="Y232" s="74"/>
      <c r="Z232" s="75">
        <f t="shared" si="50"/>
        <v>239.8</v>
      </c>
      <c r="AA232" s="74"/>
      <c r="AB232" s="74">
        <v>239.8</v>
      </c>
    </row>
    <row r="233" spans="1:28" ht="26.25" hidden="1" x14ac:dyDescent="0.25">
      <c r="A233" s="14" t="s">
        <v>231</v>
      </c>
      <c r="B233" s="20" t="s">
        <v>145</v>
      </c>
      <c r="C233" s="20" t="s">
        <v>132</v>
      </c>
      <c r="D233" s="76"/>
      <c r="E233" s="76"/>
      <c r="F233" s="74"/>
      <c r="G233" s="75">
        <f t="shared" si="56"/>
        <v>2135</v>
      </c>
      <c r="H233" s="74"/>
      <c r="I233" s="74">
        <v>2135</v>
      </c>
      <c r="J233" s="75">
        <f>SUM(K233+T233)</f>
        <v>0</v>
      </c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145"/>
      <c r="V233"/>
      <c r="W233" s="74"/>
      <c r="X233" s="74"/>
      <c r="Y233" s="74"/>
      <c r="Z233" s="75">
        <f t="shared" si="50"/>
        <v>0</v>
      </c>
      <c r="AA233" s="74"/>
      <c r="AB233" s="74"/>
    </row>
    <row r="234" spans="1:28" s="18" customFormat="1" ht="27" hidden="1" customHeight="1" x14ac:dyDescent="0.25">
      <c r="A234" s="41" t="s">
        <v>110</v>
      </c>
      <c r="B234" s="28"/>
      <c r="C234" s="28"/>
      <c r="D234" s="97">
        <f t="shared" ref="D234:I234" si="58">SUM(D235+D236+D237+D239+D240+D241)</f>
        <v>116052.90000000001</v>
      </c>
      <c r="E234" s="97">
        <f>SUM(E235+E236+E237)</f>
        <v>93905.7</v>
      </c>
      <c r="F234" s="97">
        <f t="shared" si="58"/>
        <v>0</v>
      </c>
      <c r="G234" s="98">
        <f t="shared" si="58"/>
        <v>130358.8</v>
      </c>
      <c r="H234" s="97">
        <f t="shared" si="58"/>
        <v>130358.8</v>
      </c>
      <c r="I234" s="97">
        <f t="shared" si="58"/>
        <v>0</v>
      </c>
      <c r="J234" s="98">
        <f>SUM(J235+J236+J237)</f>
        <v>104082.5</v>
      </c>
      <c r="K234" s="97">
        <f>SUM(K235+K236+K237)</f>
        <v>104082.5</v>
      </c>
      <c r="L234" s="97"/>
      <c r="M234" s="97"/>
      <c r="N234" s="97"/>
      <c r="O234" s="97"/>
      <c r="P234" s="97"/>
      <c r="Q234" s="97"/>
      <c r="R234" s="97"/>
      <c r="S234" s="97"/>
      <c r="T234" s="74">
        <f t="shared" si="48"/>
        <v>0</v>
      </c>
      <c r="U234" s="145"/>
      <c r="V234"/>
      <c r="W234" s="97"/>
      <c r="X234" s="97"/>
      <c r="Y234" s="97"/>
      <c r="Z234" s="75">
        <f t="shared" si="50"/>
        <v>103349.9</v>
      </c>
      <c r="AA234" s="97">
        <f>SUM(AA235+AA236+AA237)</f>
        <v>103349.9</v>
      </c>
      <c r="AB234" s="97">
        <f>SUM(AB235+AB236+AB237)</f>
        <v>0</v>
      </c>
    </row>
    <row r="235" spans="1:28" ht="15.75" hidden="1" customHeight="1" x14ac:dyDescent="0.25">
      <c r="A235" s="14" t="s">
        <v>440</v>
      </c>
      <c r="B235" s="20" t="s">
        <v>145</v>
      </c>
      <c r="C235" s="20" t="s">
        <v>132</v>
      </c>
      <c r="D235" s="76">
        <v>15756.5</v>
      </c>
      <c r="E235" s="76">
        <v>17408.900000000001</v>
      </c>
      <c r="F235" s="74"/>
      <c r="G235" s="75">
        <f t="shared" si="56"/>
        <v>17112.8</v>
      </c>
      <c r="H235" s="74">
        <v>17112.8</v>
      </c>
      <c r="I235" s="74"/>
      <c r="J235" s="75">
        <f t="shared" ref="J235:J241" si="59">SUM(K235+T235)</f>
        <v>18958.599999999999</v>
      </c>
      <c r="K235" s="117">
        <v>18958.599999999999</v>
      </c>
      <c r="L235" s="74"/>
      <c r="M235" s="74"/>
      <c r="N235" s="74"/>
      <c r="O235" s="74"/>
      <c r="P235" s="74"/>
      <c r="Q235" s="74"/>
      <c r="R235" s="74"/>
      <c r="S235" s="74"/>
      <c r="T235" s="74">
        <f t="shared" si="48"/>
        <v>0</v>
      </c>
      <c r="U235" s="144"/>
      <c r="V235"/>
      <c r="W235" s="74"/>
      <c r="X235" s="74"/>
      <c r="Y235" s="74"/>
      <c r="Z235" s="75">
        <f t="shared" si="50"/>
        <v>18858.599999999999</v>
      </c>
      <c r="AA235" s="74">
        <v>18858.599999999999</v>
      </c>
      <c r="AB235" s="74"/>
    </row>
    <row r="236" spans="1:28" ht="14.25" hidden="1" customHeight="1" x14ac:dyDescent="0.25">
      <c r="A236" s="14" t="s">
        <v>441</v>
      </c>
      <c r="B236" s="20" t="s">
        <v>145</v>
      </c>
      <c r="C236" s="20" t="s">
        <v>132</v>
      </c>
      <c r="D236" s="76">
        <v>36087</v>
      </c>
      <c r="E236" s="76">
        <v>42914.1</v>
      </c>
      <c r="F236" s="74"/>
      <c r="G236" s="75">
        <f t="shared" si="56"/>
        <v>40702.699999999997</v>
      </c>
      <c r="H236" s="74">
        <v>40702.699999999997</v>
      </c>
      <c r="I236" s="74"/>
      <c r="J236" s="75">
        <f t="shared" si="59"/>
        <v>48988.9</v>
      </c>
      <c r="K236" s="74">
        <v>48988.9</v>
      </c>
      <c r="L236" s="74"/>
      <c r="M236" s="74"/>
      <c r="N236" s="74"/>
      <c r="O236" s="74"/>
      <c r="P236" s="74"/>
      <c r="Q236" s="74"/>
      <c r="R236" s="74"/>
      <c r="S236" s="74"/>
      <c r="T236" s="74">
        <f t="shared" si="48"/>
        <v>0</v>
      </c>
      <c r="U236" s="144"/>
      <c r="V236"/>
      <c r="W236" s="74"/>
      <c r="X236" s="74"/>
      <c r="Y236" s="74"/>
      <c r="Z236" s="75">
        <f t="shared" si="50"/>
        <v>48888.9</v>
      </c>
      <c r="AA236" s="74">
        <v>48888.9</v>
      </c>
      <c r="AB236" s="74"/>
    </row>
    <row r="237" spans="1:28" ht="15" hidden="1" customHeight="1" x14ac:dyDescent="0.25">
      <c r="A237" s="14" t="s">
        <v>442</v>
      </c>
      <c r="B237" s="20" t="s">
        <v>145</v>
      </c>
      <c r="C237" s="20" t="s">
        <v>132</v>
      </c>
      <c r="D237" s="76">
        <v>30014.3</v>
      </c>
      <c r="E237" s="76">
        <v>33582.699999999997</v>
      </c>
      <c r="F237" s="74"/>
      <c r="G237" s="75">
        <f t="shared" si="56"/>
        <v>32809.300000000003</v>
      </c>
      <c r="H237" s="74">
        <v>32809.300000000003</v>
      </c>
      <c r="I237" s="74"/>
      <c r="J237" s="75">
        <f t="shared" si="59"/>
        <v>36135</v>
      </c>
      <c r="K237" s="117">
        <v>36135</v>
      </c>
      <c r="L237" s="74"/>
      <c r="M237" s="74"/>
      <c r="N237" s="74"/>
      <c r="O237" s="74"/>
      <c r="P237" s="74"/>
      <c r="Q237" s="74"/>
      <c r="R237" s="74"/>
      <c r="S237" s="74"/>
      <c r="T237" s="74">
        <f t="shared" si="48"/>
        <v>0</v>
      </c>
      <c r="U237" s="146"/>
      <c r="V237"/>
      <c r="W237" s="74"/>
      <c r="X237" s="74"/>
      <c r="Y237" s="74"/>
      <c r="Z237" s="75">
        <f t="shared" si="50"/>
        <v>35602.400000000001</v>
      </c>
      <c r="AA237" s="74">
        <v>35602.400000000001</v>
      </c>
      <c r="AB237" s="74"/>
    </row>
    <row r="238" spans="1:28" ht="30" hidden="1" customHeight="1" x14ac:dyDescent="0.25">
      <c r="A238" s="22" t="s">
        <v>92</v>
      </c>
      <c r="B238" s="20"/>
      <c r="C238" s="20"/>
      <c r="D238" s="76"/>
      <c r="E238" s="76">
        <f>SUM(E241+E240+E239)</f>
        <v>42430.3</v>
      </c>
      <c r="F238" s="74"/>
      <c r="G238" s="75"/>
      <c r="H238" s="74"/>
      <c r="I238" s="74"/>
      <c r="J238" s="75">
        <f>J239+J240+J241</f>
        <v>47030.5</v>
      </c>
      <c r="K238" s="74">
        <f>SUM(K239:K241)</f>
        <v>47030.5</v>
      </c>
      <c r="L238" s="74"/>
      <c r="M238" s="74"/>
      <c r="N238" s="74"/>
      <c r="O238" s="74"/>
      <c r="P238" s="74"/>
      <c r="Q238" s="74"/>
      <c r="R238" s="74"/>
      <c r="S238" s="74"/>
      <c r="T238" s="74">
        <f t="shared" si="48"/>
        <v>0</v>
      </c>
      <c r="U238" s="146"/>
      <c r="V238"/>
      <c r="W238" s="74"/>
      <c r="X238" s="74"/>
      <c r="Y238" s="74"/>
      <c r="Z238" s="75">
        <f t="shared" si="50"/>
        <v>30583.3</v>
      </c>
      <c r="AA238" s="74">
        <f>SUM(AA240:AA241)</f>
        <v>30583.3</v>
      </c>
      <c r="AB238" s="74"/>
    </row>
    <row r="239" spans="1:28" ht="15" hidden="1" customHeight="1" x14ac:dyDescent="0.25">
      <c r="A239" s="14" t="s">
        <v>443</v>
      </c>
      <c r="B239" s="20" t="s">
        <v>145</v>
      </c>
      <c r="C239" s="20" t="s">
        <v>132</v>
      </c>
      <c r="D239" s="76">
        <v>11034.3</v>
      </c>
      <c r="E239" s="76">
        <v>14995.7</v>
      </c>
      <c r="F239" s="74"/>
      <c r="G239" s="75">
        <f t="shared" si="56"/>
        <v>14960.7</v>
      </c>
      <c r="H239" s="74">
        <v>14960.7</v>
      </c>
      <c r="I239" s="74"/>
      <c r="J239" s="75">
        <f t="shared" si="59"/>
        <v>15896.1</v>
      </c>
      <c r="K239" s="74">
        <v>15896.1</v>
      </c>
      <c r="L239" s="74"/>
      <c r="M239" s="74"/>
      <c r="N239" s="74"/>
      <c r="O239" s="74"/>
      <c r="P239" s="74"/>
      <c r="Q239" s="74"/>
      <c r="R239" s="74"/>
      <c r="S239" s="74"/>
      <c r="T239" s="74">
        <f t="shared" si="48"/>
        <v>0</v>
      </c>
      <c r="U239" s="146"/>
      <c r="V239"/>
      <c r="W239" s="74"/>
      <c r="X239" s="74"/>
      <c r="Y239" s="74"/>
      <c r="Z239" s="75">
        <f t="shared" si="50"/>
        <v>15896.1</v>
      </c>
      <c r="AA239" s="74">
        <v>15896.1</v>
      </c>
      <c r="AB239" s="74"/>
    </row>
    <row r="240" spans="1:28" ht="15.75" hidden="1" customHeight="1" x14ac:dyDescent="0.25">
      <c r="A240" s="14" t="s">
        <v>444</v>
      </c>
      <c r="B240" s="20" t="s">
        <v>145</v>
      </c>
      <c r="C240" s="20" t="s">
        <v>132</v>
      </c>
      <c r="D240" s="76">
        <v>10041.200000000001</v>
      </c>
      <c r="E240" s="76">
        <v>12210.2</v>
      </c>
      <c r="F240" s="74"/>
      <c r="G240" s="75">
        <f t="shared" si="56"/>
        <v>11946.3</v>
      </c>
      <c r="H240" s="74">
        <v>11946.3</v>
      </c>
      <c r="I240" s="74"/>
      <c r="J240" s="75">
        <f t="shared" si="59"/>
        <v>14469.1</v>
      </c>
      <c r="K240" s="74">
        <v>14469.1</v>
      </c>
      <c r="L240" s="74"/>
      <c r="M240" s="74"/>
      <c r="N240" s="74"/>
      <c r="O240" s="74"/>
      <c r="P240" s="74"/>
      <c r="Q240" s="74"/>
      <c r="R240" s="74"/>
      <c r="S240" s="74"/>
      <c r="T240" s="74">
        <f t="shared" ref="T240:T283" si="60">SUM(U240:Y240)</f>
        <v>0</v>
      </c>
      <c r="U240" s="146"/>
      <c r="V240"/>
      <c r="W240" s="74"/>
      <c r="X240" s="74"/>
      <c r="Y240" s="74"/>
      <c r="Z240" s="75">
        <f t="shared" si="50"/>
        <v>14156</v>
      </c>
      <c r="AA240" s="74">
        <v>14156</v>
      </c>
      <c r="AB240" s="74"/>
    </row>
    <row r="241" spans="1:28" ht="15.75" hidden="1" customHeight="1" x14ac:dyDescent="0.25">
      <c r="A241" s="14" t="s">
        <v>438</v>
      </c>
      <c r="B241" s="20" t="s">
        <v>145</v>
      </c>
      <c r="C241" s="20" t="s">
        <v>132</v>
      </c>
      <c r="D241" s="76">
        <v>13119.6</v>
      </c>
      <c r="E241" s="76">
        <v>15224.4</v>
      </c>
      <c r="F241" s="74"/>
      <c r="G241" s="75">
        <f t="shared" si="56"/>
        <v>12827</v>
      </c>
      <c r="H241" s="74">
        <v>12827</v>
      </c>
      <c r="I241" s="74"/>
      <c r="J241" s="75">
        <f t="shared" si="59"/>
        <v>16665.3</v>
      </c>
      <c r="K241" s="74">
        <v>16665.3</v>
      </c>
      <c r="L241" s="74"/>
      <c r="M241" s="74"/>
      <c r="N241" s="74"/>
      <c r="O241" s="74"/>
      <c r="P241" s="74"/>
      <c r="Q241" s="74"/>
      <c r="R241" s="74"/>
      <c r="S241" s="74"/>
      <c r="T241" s="74">
        <f t="shared" si="60"/>
        <v>0</v>
      </c>
      <c r="U241"/>
      <c r="V241"/>
      <c r="W241" s="74"/>
      <c r="X241" s="74"/>
      <c r="Y241" s="74"/>
      <c r="Z241" s="75">
        <f t="shared" si="50"/>
        <v>16427.3</v>
      </c>
      <c r="AA241" s="74">
        <v>16427.3</v>
      </c>
      <c r="AB241" s="74"/>
    </row>
    <row r="242" spans="1:28" ht="51.75" hidden="1" collapsed="1" x14ac:dyDescent="0.25">
      <c r="A242" s="14" t="s">
        <v>364</v>
      </c>
      <c r="B242" s="20" t="s">
        <v>145</v>
      </c>
      <c r="C242" s="20" t="s">
        <v>132</v>
      </c>
      <c r="D242" s="76">
        <f t="shared" ref="D242:J242" si="61">SUM(D243+D244+D245+D246+D247+D248+D249+D250)</f>
        <v>0</v>
      </c>
      <c r="E242" s="76">
        <f t="shared" si="61"/>
        <v>12521.599999999999</v>
      </c>
      <c r="F242" s="76">
        <f t="shared" si="61"/>
        <v>0</v>
      </c>
      <c r="G242" s="99">
        <f t="shared" si="61"/>
        <v>0</v>
      </c>
      <c r="H242" s="76">
        <f t="shared" si="61"/>
        <v>0</v>
      </c>
      <c r="I242" s="76">
        <f t="shared" si="61"/>
        <v>0</v>
      </c>
      <c r="J242" s="99">
        <f t="shared" si="61"/>
        <v>0</v>
      </c>
      <c r="K242" s="76">
        <f>SUM(K243+K244+K245+K246+K247+K248+K249+K250)</f>
        <v>0</v>
      </c>
      <c r="L242" s="76"/>
      <c r="M242" s="76"/>
      <c r="N242" s="76"/>
      <c r="O242" s="76"/>
      <c r="P242" s="76"/>
      <c r="Q242" s="76"/>
      <c r="R242" s="76"/>
      <c r="S242" s="76"/>
      <c r="T242" s="74">
        <f>SUM(T243:T251)</f>
        <v>0</v>
      </c>
      <c r="U242"/>
      <c r="V242"/>
      <c r="W242" s="76"/>
      <c r="X242" s="76"/>
      <c r="Y242" s="76"/>
      <c r="Z242" s="75">
        <f t="shared" si="50"/>
        <v>0</v>
      </c>
      <c r="AA242" s="74"/>
      <c r="AB242" s="74"/>
    </row>
    <row r="243" spans="1:28" ht="12.75" hidden="1" customHeight="1" outlineLevel="1" x14ac:dyDescent="0.25">
      <c r="A243" s="14" t="s">
        <v>232</v>
      </c>
      <c r="B243" s="20" t="s">
        <v>145</v>
      </c>
      <c r="C243" s="20" t="s">
        <v>132</v>
      </c>
      <c r="D243" s="76"/>
      <c r="E243" s="76">
        <v>114</v>
      </c>
      <c r="F243" s="74"/>
      <c r="G243" s="75">
        <f t="shared" si="56"/>
        <v>0</v>
      </c>
      <c r="H243" s="74"/>
      <c r="I243" s="74"/>
      <c r="J243" s="75">
        <f t="shared" ref="J243:J250" si="62">SUM(K243+T243)</f>
        <v>0</v>
      </c>
      <c r="K243" s="74"/>
      <c r="L243" s="74"/>
      <c r="M243" s="74"/>
      <c r="N243" s="74"/>
      <c r="O243" s="74"/>
      <c r="P243" s="74"/>
      <c r="Q243" s="74"/>
      <c r="R243" s="74"/>
      <c r="S243" s="74"/>
      <c r="T243" s="74">
        <f t="shared" si="60"/>
        <v>0</v>
      </c>
      <c r="U243" s="147"/>
      <c r="V243"/>
      <c r="W243" s="74"/>
      <c r="X243" s="74"/>
      <c r="Y243" s="74"/>
      <c r="Z243" s="75">
        <f t="shared" si="50"/>
        <v>0</v>
      </c>
      <c r="AA243" s="74"/>
      <c r="AB243" s="74"/>
    </row>
    <row r="244" spans="1:28" ht="12.75" hidden="1" customHeight="1" outlineLevel="1" x14ac:dyDescent="0.25">
      <c r="A244" s="14" t="s">
        <v>233</v>
      </c>
      <c r="B244" s="20" t="s">
        <v>145</v>
      </c>
      <c r="C244" s="20" t="s">
        <v>132</v>
      </c>
      <c r="D244" s="76"/>
      <c r="E244" s="76">
        <v>1500</v>
      </c>
      <c r="F244" s="74"/>
      <c r="G244" s="75">
        <f t="shared" si="56"/>
        <v>0</v>
      </c>
      <c r="H244" s="74"/>
      <c r="I244" s="74"/>
      <c r="J244" s="75">
        <f t="shared" si="62"/>
        <v>0</v>
      </c>
      <c r="K244" s="74"/>
      <c r="L244" s="74"/>
      <c r="M244" s="74"/>
      <c r="N244" s="74"/>
      <c r="O244" s="74"/>
      <c r="P244" s="74"/>
      <c r="Q244" s="74"/>
      <c r="R244" s="74"/>
      <c r="S244" s="74"/>
      <c r="T244" s="74">
        <f t="shared" si="60"/>
        <v>0</v>
      </c>
      <c r="U244" s="148"/>
      <c r="V244"/>
      <c r="W244" s="74"/>
      <c r="X244" s="74"/>
      <c r="Y244" s="74"/>
      <c r="Z244" s="75">
        <f t="shared" si="50"/>
        <v>0</v>
      </c>
      <c r="AA244" s="74"/>
      <c r="AB244" s="74"/>
    </row>
    <row r="245" spans="1:28" ht="12.75" hidden="1" customHeight="1" outlineLevel="1" x14ac:dyDescent="0.25">
      <c r="A245" s="14" t="s">
        <v>234</v>
      </c>
      <c r="B245" s="20" t="s">
        <v>145</v>
      </c>
      <c r="C245" s="20" t="s">
        <v>132</v>
      </c>
      <c r="D245" s="76"/>
      <c r="E245" s="76">
        <v>330</v>
      </c>
      <c r="F245" s="74"/>
      <c r="G245" s="75">
        <f t="shared" si="56"/>
        <v>0</v>
      </c>
      <c r="H245" s="74"/>
      <c r="I245" s="74"/>
      <c r="J245" s="75">
        <f t="shared" si="62"/>
        <v>0</v>
      </c>
      <c r="K245" s="74"/>
      <c r="L245" s="74"/>
      <c r="M245" s="74"/>
      <c r="N245" s="74"/>
      <c r="O245" s="74"/>
      <c r="P245" s="74"/>
      <c r="Q245" s="74"/>
      <c r="R245" s="74"/>
      <c r="S245" s="74"/>
      <c r="T245" s="74">
        <f t="shared" si="60"/>
        <v>0</v>
      </c>
      <c r="U245" s="148"/>
      <c r="V245"/>
      <c r="W245" s="74"/>
      <c r="X245" s="74"/>
      <c r="Y245" s="74"/>
      <c r="Z245" s="75">
        <f t="shared" si="50"/>
        <v>0</v>
      </c>
      <c r="AA245" s="74"/>
      <c r="AB245" s="74"/>
    </row>
    <row r="246" spans="1:28" ht="12.75" hidden="1" customHeight="1" outlineLevel="1" x14ac:dyDescent="0.25">
      <c r="A246" s="14" t="s">
        <v>235</v>
      </c>
      <c r="B246" s="20" t="s">
        <v>145</v>
      </c>
      <c r="C246" s="20" t="s">
        <v>132</v>
      </c>
      <c r="D246" s="76"/>
      <c r="E246" s="76">
        <v>2990</v>
      </c>
      <c r="F246" s="74"/>
      <c r="G246" s="75">
        <f t="shared" si="56"/>
        <v>0</v>
      </c>
      <c r="H246" s="74"/>
      <c r="I246" s="74"/>
      <c r="J246" s="75">
        <f t="shared" si="62"/>
        <v>0</v>
      </c>
      <c r="K246" s="74"/>
      <c r="L246" s="74"/>
      <c r="M246" s="74"/>
      <c r="N246" s="74"/>
      <c r="O246" s="74"/>
      <c r="P246" s="74"/>
      <c r="Q246" s="74"/>
      <c r="R246" s="74"/>
      <c r="S246" s="74"/>
      <c r="T246" s="74">
        <f t="shared" si="60"/>
        <v>0</v>
      </c>
      <c r="U246" s="148"/>
      <c r="V246"/>
      <c r="W246" s="74"/>
      <c r="X246" s="74"/>
      <c r="Y246" s="74"/>
      <c r="Z246" s="75">
        <f t="shared" si="50"/>
        <v>0</v>
      </c>
      <c r="AA246" s="74"/>
      <c r="AB246" s="74"/>
    </row>
    <row r="247" spans="1:28" ht="12.75" hidden="1" customHeight="1" outlineLevel="1" x14ac:dyDescent="0.25">
      <c r="A247" s="14" t="s">
        <v>184</v>
      </c>
      <c r="B247" s="20" t="s">
        <v>145</v>
      </c>
      <c r="C247" s="20" t="s">
        <v>132</v>
      </c>
      <c r="D247" s="76"/>
      <c r="E247" s="76">
        <v>2801.8</v>
      </c>
      <c r="F247" s="74"/>
      <c r="G247" s="75">
        <f t="shared" si="56"/>
        <v>0</v>
      </c>
      <c r="H247" s="74"/>
      <c r="I247" s="74"/>
      <c r="J247" s="75">
        <f t="shared" si="62"/>
        <v>0</v>
      </c>
      <c r="K247" s="74"/>
      <c r="L247" s="74"/>
      <c r="M247" s="74"/>
      <c r="N247" s="74"/>
      <c r="O247" s="74"/>
      <c r="P247" s="74"/>
      <c r="Q247" s="74"/>
      <c r="R247" s="74"/>
      <c r="S247" s="74"/>
      <c r="T247" s="74">
        <f t="shared" si="60"/>
        <v>0</v>
      </c>
      <c r="U247" s="148"/>
      <c r="V247"/>
      <c r="W247" s="74"/>
      <c r="X247" s="74"/>
      <c r="Y247" s="74"/>
      <c r="Z247" s="75">
        <f t="shared" si="50"/>
        <v>0</v>
      </c>
      <c r="AA247" s="74"/>
      <c r="AB247" s="74"/>
    </row>
    <row r="248" spans="1:28" ht="12.75" hidden="1" customHeight="1" outlineLevel="1" x14ac:dyDescent="0.25">
      <c r="A248" s="14" t="s">
        <v>185</v>
      </c>
      <c r="B248" s="20" t="s">
        <v>145</v>
      </c>
      <c r="C248" s="20" t="s">
        <v>132</v>
      </c>
      <c r="D248" s="76"/>
      <c r="E248" s="76">
        <v>1674</v>
      </c>
      <c r="F248" s="74"/>
      <c r="G248" s="75">
        <f t="shared" si="56"/>
        <v>0</v>
      </c>
      <c r="H248" s="74"/>
      <c r="I248" s="74"/>
      <c r="J248" s="75">
        <f t="shared" si="62"/>
        <v>0</v>
      </c>
      <c r="K248" s="74"/>
      <c r="L248" s="74"/>
      <c r="M248" s="74"/>
      <c r="N248" s="74"/>
      <c r="O248" s="74"/>
      <c r="P248" s="74"/>
      <c r="Q248" s="74"/>
      <c r="R248" s="74"/>
      <c r="S248" s="74"/>
      <c r="T248" s="74">
        <f t="shared" si="60"/>
        <v>0</v>
      </c>
      <c r="U248" s="148"/>
      <c r="V248"/>
      <c r="W248" s="74"/>
      <c r="X248" s="74"/>
      <c r="Y248" s="74"/>
      <c r="Z248" s="75">
        <f t="shared" si="50"/>
        <v>0</v>
      </c>
      <c r="AA248" s="74"/>
      <c r="AB248" s="74"/>
    </row>
    <row r="249" spans="1:28" ht="12.75" hidden="1" customHeight="1" outlineLevel="1" x14ac:dyDescent="0.25">
      <c r="A249" s="14" t="s">
        <v>236</v>
      </c>
      <c r="B249" s="20" t="s">
        <v>145</v>
      </c>
      <c r="C249" s="20" t="s">
        <v>132</v>
      </c>
      <c r="D249" s="76"/>
      <c r="E249" s="76">
        <v>2200</v>
      </c>
      <c r="F249" s="74"/>
      <c r="G249" s="75">
        <f t="shared" si="56"/>
        <v>0</v>
      </c>
      <c r="H249" s="74"/>
      <c r="I249" s="74"/>
      <c r="J249" s="75">
        <f t="shared" si="62"/>
        <v>0</v>
      </c>
      <c r="K249" s="74"/>
      <c r="L249" s="74"/>
      <c r="M249" s="74"/>
      <c r="N249" s="74"/>
      <c r="O249" s="74"/>
      <c r="P249" s="74"/>
      <c r="Q249" s="74"/>
      <c r="R249" s="74"/>
      <c r="S249" s="74"/>
      <c r="T249" s="74">
        <f t="shared" si="60"/>
        <v>0</v>
      </c>
      <c r="U249" s="147"/>
      <c r="V249"/>
      <c r="W249" s="74"/>
      <c r="X249" s="74"/>
      <c r="Y249" s="74"/>
      <c r="Z249" s="75">
        <f t="shared" si="50"/>
        <v>0</v>
      </c>
      <c r="AA249" s="74"/>
      <c r="AB249" s="74"/>
    </row>
    <row r="250" spans="1:28" ht="12.75" hidden="1" customHeight="1" outlineLevel="1" x14ac:dyDescent="0.25">
      <c r="A250" s="14" t="s">
        <v>365</v>
      </c>
      <c r="B250" s="20" t="s">
        <v>145</v>
      </c>
      <c r="C250" s="20" t="s">
        <v>132</v>
      </c>
      <c r="D250" s="76"/>
      <c r="E250" s="76">
        <v>911.8</v>
      </c>
      <c r="F250" s="74"/>
      <c r="G250" s="75">
        <f t="shared" si="56"/>
        <v>0</v>
      </c>
      <c r="H250" s="74"/>
      <c r="I250" s="74"/>
      <c r="J250" s="75">
        <f t="shared" si="62"/>
        <v>0</v>
      </c>
      <c r="K250" s="74"/>
      <c r="L250" s="74"/>
      <c r="M250" s="74"/>
      <c r="N250" s="74"/>
      <c r="O250" s="74"/>
      <c r="P250" s="74"/>
      <c r="Q250" s="74"/>
      <c r="R250" s="74"/>
      <c r="S250" s="74"/>
      <c r="T250" s="74">
        <f t="shared" si="60"/>
        <v>0</v>
      </c>
      <c r="U250"/>
      <c r="V250" s="148"/>
      <c r="W250" s="74"/>
      <c r="X250" s="74"/>
      <c r="Y250" s="74"/>
      <c r="Z250" s="75">
        <f t="shared" si="50"/>
        <v>0</v>
      </c>
      <c r="AA250" s="74"/>
      <c r="AB250" s="74"/>
    </row>
    <row r="251" spans="1:28" ht="12.75" hidden="1" customHeight="1" outlineLevel="1" x14ac:dyDescent="0.25">
      <c r="A251" s="14" t="s">
        <v>98</v>
      </c>
      <c r="B251" s="20" t="s">
        <v>145</v>
      </c>
      <c r="C251" s="20" t="s">
        <v>132</v>
      </c>
      <c r="D251" s="76"/>
      <c r="E251" s="76"/>
      <c r="F251" s="74"/>
      <c r="G251" s="75"/>
      <c r="H251" s="74"/>
      <c r="I251" s="74"/>
      <c r="J251" s="75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149"/>
      <c r="V251"/>
      <c r="W251" s="74"/>
      <c r="X251" s="74"/>
      <c r="Y251" s="74"/>
      <c r="Z251" s="75">
        <f t="shared" si="50"/>
        <v>0</v>
      </c>
      <c r="AA251" s="74"/>
      <c r="AB251" s="74"/>
    </row>
    <row r="252" spans="1:28" ht="38.25" hidden="1" collapsed="1" x14ac:dyDescent="0.2">
      <c r="A252" s="14" t="s">
        <v>366</v>
      </c>
      <c r="B252" s="20" t="s">
        <v>145</v>
      </c>
      <c r="C252" s="20" t="s">
        <v>132</v>
      </c>
      <c r="D252" s="76"/>
      <c r="E252" s="76">
        <f t="shared" ref="E252:J252" si="63">SUM(E253+E254+E255+E256+E257+E258+E259)</f>
        <v>4391.7</v>
      </c>
      <c r="F252" s="76">
        <f t="shared" si="63"/>
        <v>0</v>
      </c>
      <c r="G252" s="99">
        <f t="shared" si="63"/>
        <v>0</v>
      </c>
      <c r="H252" s="76">
        <f t="shared" si="63"/>
        <v>0</v>
      </c>
      <c r="I252" s="76">
        <f t="shared" si="63"/>
        <v>0</v>
      </c>
      <c r="J252" s="99">
        <f t="shared" si="63"/>
        <v>0</v>
      </c>
      <c r="K252" s="76">
        <f>SUM(K253+K254+K255+K256+K257+K258+K259)</f>
        <v>0</v>
      </c>
      <c r="L252" s="76"/>
      <c r="M252" s="76"/>
      <c r="N252" s="76"/>
      <c r="O252" s="76"/>
      <c r="P252" s="76"/>
      <c r="Q252" s="76"/>
      <c r="R252" s="76"/>
      <c r="S252" s="76"/>
      <c r="T252" s="74">
        <f t="shared" si="60"/>
        <v>0</v>
      </c>
      <c r="U252" s="143"/>
      <c r="V252" s="143"/>
      <c r="W252" s="76"/>
      <c r="X252" s="76"/>
      <c r="Y252" s="76"/>
      <c r="Z252" s="75">
        <f t="shared" si="50"/>
        <v>0</v>
      </c>
      <c r="AA252" s="74"/>
      <c r="AB252" s="74"/>
    </row>
    <row r="253" spans="1:28" ht="12.75" hidden="1" customHeight="1" outlineLevel="1" x14ac:dyDescent="0.25">
      <c r="A253" s="14" t="s">
        <v>232</v>
      </c>
      <c r="B253" s="20" t="s">
        <v>145</v>
      </c>
      <c r="C253" s="20" t="s">
        <v>132</v>
      </c>
      <c r="D253" s="76"/>
      <c r="E253" s="76">
        <v>1141.7</v>
      </c>
      <c r="F253" s="74"/>
      <c r="G253" s="75">
        <f t="shared" si="56"/>
        <v>0</v>
      </c>
      <c r="H253" s="74"/>
      <c r="I253" s="74"/>
      <c r="J253" s="75">
        <f t="shared" ref="J253:J260" si="64">SUM(K253+T253)</f>
        <v>0</v>
      </c>
      <c r="K253" s="74"/>
      <c r="L253" s="74"/>
      <c r="M253" s="74"/>
      <c r="N253" s="74"/>
      <c r="O253" s="74"/>
      <c r="P253" s="74"/>
      <c r="Q253" s="74"/>
      <c r="R253" s="74"/>
      <c r="S253" s="74"/>
      <c r="T253" s="74">
        <f t="shared" si="60"/>
        <v>0</v>
      </c>
      <c r="U253" s="143"/>
      <c r="V253"/>
      <c r="W253" s="74"/>
      <c r="X253" s="74"/>
      <c r="Y253" s="74"/>
      <c r="Z253" s="75">
        <f t="shared" si="50"/>
        <v>0</v>
      </c>
      <c r="AA253" s="74"/>
      <c r="AB253" s="74"/>
    </row>
    <row r="254" spans="1:28" ht="12.75" hidden="1" customHeight="1" outlineLevel="1" x14ac:dyDescent="0.25">
      <c r="A254" s="14" t="s">
        <v>233</v>
      </c>
      <c r="B254" s="20" t="s">
        <v>145</v>
      </c>
      <c r="C254" s="20" t="s">
        <v>132</v>
      </c>
      <c r="D254" s="76"/>
      <c r="E254" s="76">
        <v>400</v>
      </c>
      <c r="F254" s="74"/>
      <c r="G254" s="75">
        <f t="shared" si="56"/>
        <v>0</v>
      </c>
      <c r="H254" s="74"/>
      <c r="I254" s="74"/>
      <c r="J254" s="75">
        <f t="shared" si="64"/>
        <v>0</v>
      </c>
      <c r="K254" s="74"/>
      <c r="L254" s="74"/>
      <c r="M254" s="74"/>
      <c r="N254" s="74"/>
      <c r="O254" s="74"/>
      <c r="P254" s="74"/>
      <c r="Q254" s="74"/>
      <c r="R254" s="74"/>
      <c r="S254" s="74"/>
      <c r="T254" s="74">
        <f t="shared" si="60"/>
        <v>0</v>
      </c>
      <c r="U254" s="150"/>
      <c r="V254"/>
      <c r="W254" s="74"/>
      <c r="X254" s="74"/>
      <c r="Y254" s="74"/>
      <c r="Z254" s="75">
        <f t="shared" si="50"/>
        <v>0</v>
      </c>
      <c r="AA254" s="74"/>
      <c r="AB254" s="74"/>
    </row>
    <row r="255" spans="1:28" ht="12.75" hidden="1" customHeight="1" outlineLevel="1" x14ac:dyDescent="0.25">
      <c r="A255" s="14" t="s">
        <v>234</v>
      </c>
      <c r="B255" s="20" t="s">
        <v>145</v>
      </c>
      <c r="C255" s="20" t="s">
        <v>132</v>
      </c>
      <c r="D255" s="76"/>
      <c r="E255" s="76">
        <v>600</v>
      </c>
      <c r="F255" s="74"/>
      <c r="G255" s="75">
        <f t="shared" si="56"/>
        <v>0</v>
      </c>
      <c r="H255" s="74"/>
      <c r="I255" s="74"/>
      <c r="J255" s="75">
        <f t="shared" si="64"/>
        <v>0</v>
      </c>
      <c r="K255" s="74"/>
      <c r="L255" s="74"/>
      <c r="M255" s="74"/>
      <c r="N255" s="74"/>
      <c r="O255" s="74"/>
      <c r="P255" s="74"/>
      <c r="Q255" s="74"/>
      <c r="R255" s="74"/>
      <c r="S255" s="74"/>
      <c r="T255" s="74">
        <f t="shared" si="60"/>
        <v>0</v>
      </c>
      <c r="U255" s="151"/>
      <c r="V255"/>
      <c r="W255" s="74"/>
      <c r="X255" s="74"/>
      <c r="Y255" s="74"/>
      <c r="Z255" s="75">
        <f t="shared" si="50"/>
        <v>0</v>
      </c>
      <c r="AA255" s="74"/>
      <c r="AB255" s="74"/>
    </row>
    <row r="256" spans="1:28" ht="12.75" hidden="1" customHeight="1" outlineLevel="1" x14ac:dyDescent="0.25">
      <c r="A256" s="14" t="s">
        <v>235</v>
      </c>
      <c r="B256" s="20" t="s">
        <v>145</v>
      </c>
      <c r="C256" s="20" t="s">
        <v>132</v>
      </c>
      <c r="D256" s="76"/>
      <c r="E256" s="76">
        <v>600</v>
      </c>
      <c r="F256" s="74"/>
      <c r="G256" s="75">
        <f t="shared" si="56"/>
        <v>0</v>
      </c>
      <c r="H256" s="74"/>
      <c r="I256" s="74"/>
      <c r="J256" s="75">
        <f t="shared" si="64"/>
        <v>0</v>
      </c>
      <c r="K256" s="74"/>
      <c r="L256" s="74"/>
      <c r="M256" s="74"/>
      <c r="N256" s="74"/>
      <c r="O256" s="74"/>
      <c r="P256" s="74"/>
      <c r="Q256" s="74"/>
      <c r="R256" s="74"/>
      <c r="S256" s="74"/>
      <c r="T256" s="74">
        <f t="shared" si="60"/>
        <v>0</v>
      </c>
      <c r="U256" s="151"/>
      <c r="V256"/>
      <c r="W256" s="74"/>
      <c r="X256" s="74"/>
      <c r="Y256" s="74"/>
      <c r="Z256" s="75">
        <f t="shared" si="50"/>
        <v>0</v>
      </c>
      <c r="AA256" s="74"/>
      <c r="AB256" s="74"/>
    </row>
    <row r="257" spans="1:28" ht="12.75" hidden="1" customHeight="1" outlineLevel="1" x14ac:dyDescent="0.25">
      <c r="A257" s="14" t="s">
        <v>184</v>
      </c>
      <c r="B257" s="20" t="s">
        <v>145</v>
      </c>
      <c r="C257" s="20" t="s">
        <v>132</v>
      </c>
      <c r="D257" s="76"/>
      <c r="E257" s="76">
        <v>900</v>
      </c>
      <c r="F257" s="74"/>
      <c r="G257" s="75">
        <f t="shared" si="56"/>
        <v>0</v>
      </c>
      <c r="H257" s="74"/>
      <c r="I257" s="74"/>
      <c r="J257" s="75">
        <f t="shared" si="64"/>
        <v>0</v>
      </c>
      <c r="K257" s="74"/>
      <c r="L257" s="74"/>
      <c r="M257" s="74"/>
      <c r="N257" s="74"/>
      <c r="O257" s="74"/>
      <c r="P257" s="74"/>
      <c r="Q257" s="74"/>
      <c r="R257" s="74"/>
      <c r="S257" s="74"/>
      <c r="T257" s="74">
        <f t="shared" si="60"/>
        <v>0</v>
      </c>
      <c r="U257" s="151"/>
      <c r="V257"/>
      <c r="W257" s="74"/>
      <c r="X257" s="74"/>
      <c r="Y257" s="74"/>
      <c r="Z257" s="75">
        <f t="shared" si="50"/>
        <v>0</v>
      </c>
      <c r="AA257" s="74"/>
      <c r="AB257" s="74"/>
    </row>
    <row r="258" spans="1:28" ht="12.75" hidden="1" customHeight="1" outlineLevel="1" x14ac:dyDescent="0.25">
      <c r="A258" s="14" t="s">
        <v>185</v>
      </c>
      <c r="B258" s="20" t="s">
        <v>145</v>
      </c>
      <c r="C258" s="20" t="s">
        <v>132</v>
      </c>
      <c r="D258" s="76"/>
      <c r="E258" s="76">
        <v>400</v>
      </c>
      <c r="F258" s="74"/>
      <c r="G258" s="75">
        <f t="shared" si="56"/>
        <v>0</v>
      </c>
      <c r="H258" s="74"/>
      <c r="I258" s="74"/>
      <c r="J258" s="75">
        <f t="shared" si="64"/>
        <v>0</v>
      </c>
      <c r="K258" s="74"/>
      <c r="L258" s="74"/>
      <c r="M258" s="74"/>
      <c r="N258" s="74"/>
      <c r="O258" s="74"/>
      <c r="P258" s="74"/>
      <c r="Q258" s="74"/>
      <c r="R258" s="74"/>
      <c r="S258" s="74"/>
      <c r="T258" s="74">
        <f t="shared" si="60"/>
        <v>0</v>
      </c>
      <c r="U258" s="151"/>
      <c r="V258"/>
      <c r="W258" s="74"/>
      <c r="X258" s="74"/>
      <c r="Y258" s="74"/>
      <c r="Z258" s="75">
        <f t="shared" si="50"/>
        <v>0</v>
      </c>
      <c r="AA258" s="74"/>
      <c r="AB258" s="74"/>
    </row>
    <row r="259" spans="1:28" ht="12.75" hidden="1" customHeight="1" outlineLevel="1" x14ac:dyDescent="0.25">
      <c r="A259" s="14" t="s">
        <v>236</v>
      </c>
      <c r="B259" s="20" t="s">
        <v>145</v>
      </c>
      <c r="C259" s="20" t="s">
        <v>132</v>
      </c>
      <c r="D259" s="76"/>
      <c r="E259" s="76">
        <v>350</v>
      </c>
      <c r="F259" s="74"/>
      <c r="G259" s="75">
        <f t="shared" si="56"/>
        <v>0</v>
      </c>
      <c r="H259" s="74"/>
      <c r="I259" s="74"/>
      <c r="J259" s="75">
        <f t="shared" si="64"/>
        <v>0</v>
      </c>
      <c r="K259" s="74"/>
      <c r="L259" s="74"/>
      <c r="M259" s="74"/>
      <c r="N259" s="74"/>
      <c r="O259" s="74"/>
      <c r="P259" s="74"/>
      <c r="Q259" s="74"/>
      <c r="R259" s="74"/>
      <c r="S259" s="74"/>
      <c r="T259" s="74">
        <f t="shared" si="60"/>
        <v>0</v>
      </c>
      <c r="U259" s="146"/>
      <c r="V259"/>
      <c r="W259" s="74"/>
      <c r="X259" s="74"/>
      <c r="Y259" s="74"/>
      <c r="Z259" s="75">
        <f t="shared" si="50"/>
        <v>0</v>
      </c>
      <c r="AA259" s="74"/>
      <c r="AB259" s="74"/>
    </row>
    <row r="260" spans="1:28" ht="39" hidden="1" collapsed="1" x14ac:dyDescent="0.25">
      <c r="A260" s="14" t="s">
        <v>367</v>
      </c>
      <c r="B260" s="20" t="s">
        <v>145</v>
      </c>
      <c r="C260" s="20" t="s">
        <v>132</v>
      </c>
      <c r="D260" s="76"/>
      <c r="E260" s="76"/>
      <c r="F260" s="74"/>
      <c r="G260" s="75">
        <f t="shared" si="56"/>
        <v>0</v>
      </c>
      <c r="H260" s="74"/>
      <c r="I260" s="74"/>
      <c r="J260" s="75">
        <f t="shared" si="64"/>
        <v>0</v>
      </c>
      <c r="K260" s="74"/>
      <c r="L260" s="74"/>
      <c r="M260" s="74"/>
      <c r="N260" s="74"/>
      <c r="O260" s="74"/>
      <c r="P260" s="74"/>
      <c r="Q260" s="74"/>
      <c r="R260" s="74"/>
      <c r="S260" s="74"/>
      <c r="T260" s="74">
        <f t="shared" si="60"/>
        <v>0</v>
      </c>
      <c r="U260" s="146"/>
      <c r="V260"/>
      <c r="W260" s="74"/>
      <c r="X260" s="74"/>
      <c r="Y260" s="74"/>
      <c r="Z260" s="75">
        <f t="shared" si="50"/>
        <v>0</v>
      </c>
      <c r="AA260" s="74"/>
      <c r="AB260" s="74"/>
    </row>
    <row r="261" spans="1:28" ht="39" hidden="1" collapsed="1" x14ac:dyDescent="0.25">
      <c r="A261" s="14" t="s">
        <v>368</v>
      </c>
      <c r="B261" s="20" t="s">
        <v>145</v>
      </c>
      <c r="C261" s="20" t="s">
        <v>132</v>
      </c>
      <c r="D261" s="76"/>
      <c r="E261" s="76">
        <f>SUM(E262)</f>
        <v>50</v>
      </c>
      <c r="F261" s="76">
        <f t="shared" ref="F261:K261" si="65">SUM(F262)</f>
        <v>0</v>
      </c>
      <c r="G261" s="99">
        <f t="shared" si="65"/>
        <v>0</v>
      </c>
      <c r="H261" s="76">
        <f t="shared" si="65"/>
        <v>0</v>
      </c>
      <c r="I261" s="76">
        <f t="shared" si="65"/>
        <v>0</v>
      </c>
      <c r="J261" s="99">
        <f t="shared" si="65"/>
        <v>0</v>
      </c>
      <c r="K261" s="76">
        <f t="shared" si="65"/>
        <v>0</v>
      </c>
      <c r="L261" s="76"/>
      <c r="M261" s="76"/>
      <c r="N261" s="76"/>
      <c r="O261" s="76"/>
      <c r="P261" s="76"/>
      <c r="Q261" s="76"/>
      <c r="R261" s="76"/>
      <c r="S261" s="76"/>
      <c r="T261" s="74">
        <f t="shared" si="60"/>
        <v>0</v>
      </c>
      <c r="U261" s="146"/>
      <c r="V261"/>
      <c r="W261" s="74"/>
      <c r="X261" s="74"/>
      <c r="Y261" s="74"/>
      <c r="Z261" s="75">
        <f t="shared" si="50"/>
        <v>0</v>
      </c>
      <c r="AA261" s="74"/>
      <c r="AB261" s="74"/>
    </row>
    <row r="262" spans="1:28" ht="12.75" hidden="1" customHeight="1" outlineLevel="1" x14ac:dyDescent="0.25">
      <c r="A262" s="14" t="s">
        <v>369</v>
      </c>
      <c r="B262" s="20" t="s">
        <v>145</v>
      </c>
      <c r="C262" s="20" t="s">
        <v>132</v>
      </c>
      <c r="D262" s="76"/>
      <c r="E262" s="76">
        <v>50</v>
      </c>
      <c r="F262" s="74"/>
      <c r="G262" s="75">
        <f t="shared" si="56"/>
        <v>0</v>
      </c>
      <c r="H262" s="74"/>
      <c r="I262" s="74"/>
      <c r="J262" s="75">
        <f t="shared" ref="J262:J282" si="66">SUM(K262+T262)</f>
        <v>0</v>
      </c>
      <c r="K262" s="74"/>
      <c r="L262" s="74"/>
      <c r="M262" s="74"/>
      <c r="N262" s="74"/>
      <c r="O262" s="74"/>
      <c r="P262" s="74"/>
      <c r="Q262" s="74"/>
      <c r="R262" s="74"/>
      <c r="S262" s="74"/>
      <c r="T262" s="74">
        <f t="shared" si="60"/>
        <v>0</v>
      </c>
      <c r="U262" s="146"/>
      <c r="V262"/>
      <c r="W262" s="74"/>
      <c r="X262" s="74"/>
      <c r="Y262" s="74"/>
      <c r="Z262" s="75">
        <f t="shared" si="50"/>
        <v>0</v>
      </c>
      <c r="AA262" s="74"/>
      <c r="AB262" s="74"/>
    </row>
    <row r="263" spans="1:28" ht="42" hidden="1" customHeight="1" collapsed="1" x14ac:dyDescent="0.25">
      <c r="A263" s="14" t="s">
        <v>370</v>
      </c>
      <c r="B263" s="20" t="s">
        <v>145</v>
      </c>
      <c r="C263" s="20" t="s">
        <v>132</v>
      </c>
      <c r="D263" s="76">
        <v>199943.7</v>
      </c>
      <c r="E263" s="76">
        <v>19.8</v>
      </c>
      <c r="F263" s="74"/>
      <c r="G263" s="75">
        <f>SUM(I263+H263)</f>
        <v>132184</v>
      </c>
      <c r="H263" s="74">
        <v>13219</v>
      </c>
      <c r="I263" s="74">
        <v>118965</v>
      </c>
      <c r="J263" s="75">
        <f t="shared" si="66"/>
        <v>0</v>
      </c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146"/>
      <c r="V263"/>
      <c r="W263" s="74"/>
      <c r="X263" s="74"/>
      <c r="Y263" s="74"/>
      <c r="Z263" s="75">
        <f t="shared" si="50"/>
        <v>0</v>
      </c>
      <c r="AA263" s="74"/>
      <c r="AB263" s="74"/>
    </row>
    <row r="264" spans="1:28" ht="16.5" hidden="1" customHeight="1" x14ac:dyDescent="0.25">
      <c r="A264" s="14" t="s">
        <v>371</v>
      </c>
      <c r="B264" s="20" t="s">
        <v>145</v>
      </c>
      <c r="C264" s="20" t="s">
        <v>132</v>
      </c>
      <c r="D264" s="76"/>
      <c r="E264" s="76">
        <v>4270.7</v>
      </c>
      <c r="F264" s="74"/>
      <c r="G264" s="75">
        <f t="shared" ref="G264:G283" si="67">SUM(I264+H264)</f>
        <v>0</v>
      </c>
      <c r="H264" s="74"/>
      <c r="I264" s="74"/>
      <c r="J264" s="75">
        <f t="shared" si="66"/>
        <v>0</v>
      </c>
      <c r="K264" s="74"/>
      <c r="L264" s="74"/>
      <c r="M264" s="74"/>
      <c r="N264" s="74"/>
      <c r="O264" s="74"/>
      <c r="P264" s="74"/>
      <c r="Q264" s="74"/>
      <c r="R264" s="74"/>
      <c r="S264" s="74"/>
      <c r="T264" s="74">
        <f t="shared" si="60"/>
        <v>0</v>
      </c>
      <c r="U264" s="145"/>
      <c r="V264"/>
      <c r="W264" s="74"/>
      <c r="X264" s="74"/>
      <c r="Y264" s="74"/>
      <c r="Z264" s="75">
        <f t="shared" ref="Z264:Z328" si="68">SUM(AA264:AB264)</f>
        <v>0</v>
      </c>
      <c r="AA264" s="74"/>
      <c r="AB264" s="74"/>
    </row>
    <row r="265" spans="1:28" ht="40.5" hidden="1" customHeight="1" x14ac:dyDescent="0.25">
      <c r="A265" s="14" t="s">
        <v>115</v>
      </c>
      <c r="B265" s="20" t="s">
        <v>145</v>
      </c>
      <c r="C265" s="20" t="s">
        <v>132</v>
      </c>
      <c r="D265" s="76"/>
      <c r="E265" s="76">
        <v>2741.2</v>
      </c>
      <c r="F265" s="74"/>
      <c r="G265" s="75"/>
      <c r="H265" s="74"/>
      <c r="I265" s="74"/>
      <c r="J265" s="75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146"/>
      <c r="V265"/>
      <c r="W265" s="74"/>
      <c r="X265" s="74"/>
      <c r="Y265" s="74"/>
      <c r="Z265" s="75">
        <f t="shared" si="68"/>
        <v>0</v>
      </c>
      <c r="AA265" s="74"/>
      <c r="AB265" s="74"/>
    </row>
    <row r="266" spans="1:28" ht="26.25" hidden="1" customHeight="1" x14ac:dyDescent="0.25">
      <c r="A266" s="45" t="s">
        <v>29</v>
      </c>
      <c r="B266" s="20"/>
      <c r="C266" s="20"/>
      <c r="D266" s="100">
        <f>D267+D268+D269+D270+D271+D272+D273+D274</f>
        <v>0</v>
      </c>
      <c r="E266" s="100">
        <f>E267+E268+E269+E270+E271+E272+E273+E274</f>
        <v>0</v>
      </c>
      <c r="F266" s="100">
        <f>F267+F268+F269+F270+F271+F272+F273+F274</f>
        <v>0</v>
      </c>
      <c r="G266" s="75">
        <f t="shared" si="67"/>
        <v>0</v>
      </c>
      <c r="H266" s="100">
        <f>H267+H268+H269+H270+H271+H272+H273+H274</f>
        <v>0</v>
      </c>
      <c r="I266" s="100">
        <f>I267+I268+I269+I270+I271+I272+I273+I274</f>
        <v>0</v>
      </c>
      <c r="J266" s="75">
        <f t="shared" si="66"/>
        <v>56457.799999999996</v>
      </c>
      <c r="K266" s="100">
        <f>K267+K268+K269+K270+K271+K272+K273+K274</f>
        <v>56338.899999999994</v>
      </c>
      <c r="L266" s="100">
        <f>L267+L268+L269+L270+L271+L272+L273+L274</f>
        <v>18190.400000000001</v>
      </c>
      <c r="M266" s="100">
        <f>M267+M268+M269+M270+M271+M272+M273+M274</f>
        <v>871.2</v>
      </c>
      <c r="N266" s="100">
        <f>N267+N268+N269+N270+N271+N272+N273+N274</f>
        <v>1500.3</v>
      </c>
      <c r="O266" s="100">
        <f>O267+O268+O269+O270+O271+O272+O273+O274</f>
        <v>2075.9</v>
      </c>
      <c r="P266" s="100"/>
      <c r="Q266" s="100"/>
      <c r="R266" s="100">
        <f>R267+R268+R269+R270+R271+R272+R273+R274</f>
        <v>40855.5</v>
      </c>
      <c r="S266" s="100"/>
      <c r="T266" s="74">
        <f t="shared" si="60"/>
        <v>118.9</v>
      </c>
      <c r="U266" s="146"/>
      <c r="V266"/>
      <c r="W266" s="100">
        <f>SUM(W270)</f>
        <v>118.9</v>
      </c>
      <c r="X266" s="100"/>
      <c r="Y266" s="100"/>
      <c r="Z266" s="75">
        <f t="shared" si="68"/>
        <v>14218.9</v>
      </c>
      <c r="AA266" s="100">
        <f>AA267+AA268+AA269+AA270+AA271+AA272+AA273+AA274</f>
        <v>14100</v>
      </c>
      <c r="AB266" s="100">
        <f>AB267+AB268+AB269+AB270+AB271+AB272+AB273+AB274</f>
        <v>118.9</v>
      </c>
    </row>
    <row r="267" spans="1:28" ht="16.5" hidden="1" customHeight="1" x14ac:dyDescent="0.25">
      <c r="A267" s="14" t="s">
        <v>431</v>
      </c>
      <c r="B267" s="42" t="s">
        <v>145</v>
      </c>
      <c r="C267" s="42" t="s">
        <v>132</v>
      </c>
      <c r="D267" s="76"/>
      <c r="E267" s="76"/>
      <c r="F267" s="74"/>
      <c r="G267" s="75">
        <f t="shared" si="67"/>
        <v>0</v>
      </c>
      <c r="H267" s="74"/>
      <c r="I267" s="74"/>
      <c r="J267" s="75">
        <f t="shared" si="66"/>
        <v>2613.8000000000002</v>
      </c>
      <c r="K267" s="74">
        <f>L267+M267+N267+O267+R267</f>
        <v>2613.8000000000002</v>
      </c>
      <c r="L267" s="74">
        <v>2598.8000000000002</v>
      </c>
      <c r="M267" s="74">
        <v>15</v>
      </c>
      <c r="N267" s="74"/>
      <c r="O267" s="74"/>
      <c r="P267" s="74"/>
      <c r="Q267" s="74"/>
      <c r="R267" s="74"/>
      <c r="S267" s="74"/>
      <c r="T267" s="74">
        <f t="shared" si="60"/>
        <v>0</v>
      </c>
      <c r="U267" s="146"/>
      <c r="V267"/>
      <c r="W267" s="74"/>
      <c r="X267" s="74"/>
      <c r="Y267" s="74"/>
      <c r="Z267" s="75">
        <f t="shared" si="68"/>
        <v>1500</v>
      </c>
      <c r="AA267" s="74">
        <v>1500</v>
      </c>
      <c r="AB267" s="74"/>
    </row>
    <row r="268" spans="1:28" ht="16.5" hidden="1" customHeight="1" x14ac:dyDescent="0.25">
      <c r="A268" s="14" t="s">
        <v>432</v>
      </c>
      <c r="B268" s="42" t="s">
        <v>145</v>
      </c>
      <c r="C268" s="42" t="s">
        <v>132</v>
      </c>
      <c r="D268" s="76"/>
      <c r="E268" s="76"/>
      <c r="F268" s="74"/>
      <c r="G268" s="75">
        <f t="shared" si="67"/>
        <v>0</v>
      </c>
      <c r="H268" s="74"/>
      <c r="I268" s="74"/>
      <c r="J268" s="75">
        <f t="shared" si="66"/>
        <v>4854.8999999999996</v>
      </c>
      <c r="K268" s="74">
        <f t="shared" ref="K268:K274" si="69">L268+M268+N268+O268+R268</f>
        <v>4854.8999999999996</v>
      </c>
      <c r="L268" s="74">
        <v>1957.5</v>
      </c>
      <c r="M268" s="74">
        <v>76</v>
      </c>
      <c r="N268" s="74"/>
      <c r="O268" s="74">
        <v>61.4</v>
      </c>
      <c r="P268" s="74"/>
      <c r="Q268" s="74"/>
      <c r="R268" s="74">
        <v>2760</v>
      </c>
      <c r="S268" s="74"/>
      <c r="T268" s="74">
        <f t="shared" si="60"/>
        <v>0</v>
      </c>
      <c r="U268" s="146"/>
      <c r="V268"/>
      <c r="W268" s="74"/>
      <c r="X268" s="74"/>
      <c r="Y268" s="74"/>
      <c r="Z268" s="75">
        <f t="shared" si="68"/>
        <v>1800</v>
      </c>
      <c r="AA268" s="74">
        <v>1800</v>
      </c>
      <c r="AB268" s="74"/>
    </row>
    <row r="269" spans="1:28" ht="16.5" hidden="1" customHeight="1" x14ac:dyDescent="0.25">
      <c r="A269" s="14" t="s">
        <v>433</v>
      </c>
      <c r="B269" s="42" t="s">
        <v>145</v>
      </c>
      <c r="C269" s="42" t="s">
        <v>132</v>
      </c>
      <c r="D269" s="76"/>
      <c r="E269" s="76"/>
      <c r="F269" s="74"/>
      <c r="G269" s="75">
        <f t="shared" si="67"/>
        <v>0</v>
      </c>
      <c r="H269" s="74"/>
      <c r="I269" s="74"/>
      <c r="J269" s="75">
        <f t="shared" si="66"/>
        <v>7920</v>
      </c>
      <c r="K269" s="74">
        <f t="shared" si="69"/>
        <v>7920</v>
      </c>
      <c r="L269" s="74">
        <v>2196</v>
      </c>
      <c r="M269" s="74">
        <v>100</v>
      </c>
      <c r="N269" s="74"/>
      <c r="O269" s="74">
        <v>409</v>
      </c>
      <c r="P269" s="74"/>
      <c r="Q269" s="74"/>
      <c r="R269" s="74">
        <v>5215</v>
      </c>
      <c r="S269" s="74"/>
      <c r="T269" s="74">
        <f t="shared" si="60"/>
        <v>0</v>
      </c>
      <c r="U269" s="146"/>
      <c r="V269"/>
      <c r="W269" s="74"/>
      <c r="X269" s="74"/>
      <c r="Y269" s="74"/>
      <c r="Z269" s="75">
        <f t="shared" si="68"/>
        <v>2200</v>
      </c>
      <c r="AA269" s="74">
        <v>2200</v>
      </c>
      <c r="AB269" s="74"/>
    </row>
    <row r="270" spans="1:28" ht="16.5" hidden="1" customHeight="1" x14ac:dyDescent="0.25">
      <c r="A270" s="14" t="s">
        <v>434</v>
      </c>
      <c r="B270" s="42" t="s">
        <v>145</v>
      </c>
      <c r="C270" s="42" t="s">
        <v>132</v>
      </c>
      <c r="D270" s="76"/>
      <c r="E270" s="76"/>
      <c r="F270" s="74"/>
      <c r="G270" s="75">
        <f t="shared" si="67"/>
        <v>0</v>
      </c>
      <c r="H270" s="74"/>
      <c r="I270" s="74"/>
      <c r="J270" s="75">
        <f t="shared" si="66"/>
        <v>21779.200000000001</v>
      </c>
      <c r="K270" s="74">
        <f t="shared" si="69"/>
        <v>21660.3</v>
      </c>
      <c r="L270" s="74">
        <v>4299.1000000000004</v>
      </c>
      <c r="M270" s="74">
        <v>360</v>
      </c>
      <c r="N270" s="74">
        <v>1500.3</v>
      </c>
      <c r="O270" s="74">
        <v>953.5</v>
      </c>
      <c r="P270" s="74"/>
      <c r="Q270" s="74"/>
      <c r="R270" s="74">
        <v>14547.4</v>
      </c>
      <c r="S270" s="74"/>
      <c r="T270" s="74">
        <f t="shared" si="60"/>
        <v>118.9</v>
      </c>
      <c r="U270" s="146"/>
      <c r="V270"/>
      <c r="W270" s="74">
        <v>118.9</v>
      </c>
      <c r="X270" s="74"/>
      <c r="Y270" s="74"/>
      <c r="Z270" s="75">
        <f t="shared" si="68"/>
        <v>3118.9</v>
      </c>
      <c r="AA270" s="74">
        <v>3000</v>
      </c>
      <c r="AB270" s="74">
        <v>118.9</v>
      </c>
    </row>
    <row r="271" spans="1:28" ht="16.5" hidden="1" customHeight="1" x14ac:dyDescent="0.25">
      <c r="A271" s="14" t="s">
        <v>435</v>
      </c>
      <c r="B271" s="42" t="s">
        <v>145</v>
      </c>
      <c r="C271" s="42" t="s">
        <v>132</v>
      </c>
      <c r="D271" s="76"/>
      <c r="E271" s="76"/>
      <c r="F271" s="74"/>
      <c r="G271" s="75">
        <f t="shared" si="67"/>
        <v>0</v>
      </c>
      <c r="H271" s="74"/>
      <c r="I271" s="74"/>
      <c r="J271" s="75">
        <f t="shared" si="66"/>
        <v>2492.6</v>
      </c>
      <c r="K271" s="74">
        <f t="shared" si="69"/>
        <v>2492.6</v>
      </c>
      <c r="L271" s="74">
        <v>1652.1</v>
      </c>
      <c r="M271" s="74">
        <v>30</v>
      </c>
      <c r="N271" s="74"/>
      <c r="O271" s="74">
        <v>98</v>
      </c>
      <c r="P271" s="74"/>
      <c r="Q271" s="74"/>
      <c r="R271" s="74">
        <v>712.5</v>
      </c>
      <c r="S271" s="74"/>
      <c r="T271" s="74">
        <f t="shared" si="60"/>
        <v>0</v>
      </c>
      <c r="U271" s="146"/>
      <c r="V271"/>
      <c r="W271" s="74"/>
      <c r="X271" s="74"/>
      <c r="Y271" s="74"/>
      <c r="Z271" s="75">
        <f t="shared" si="68"/>
        <v>1500</v>
      </c>
      <c r="AA271" s="74">
        <v>1500</v>
      </c>
      <c r="AB271" s="74"/>
    </row>
    <row r="272" spans="1:28" ht="16.5" hidden="1" customHeight="1" x14ac:dyDescent="0.25">
      <c r="A272" s="14" t="s">
        <v>436</v>
      </c>
      <c r="B272" s="42" t="s">
        <v>145</v>
      </c>
      <c r="C272" s="42" t="s">
        <v>132</v>
      </c>
      <c r="D272" s="76"/>
      <c r="E272" s="76"/>
      <c r="F272" s="74"/>
      <c r="G272" s="75">
        <f t="shared" si="67"/>
        <v>0</v>
      </c>
      <c r="H272" s="74"/>
      <c r="I272" s="74"/>
      <c r="J272" s="75">
        <f t="shared" si="66"/>
        <v>1092.0999999999999</v>
      </c>
      <c r="K272" s="74">
        <v>1092.0999999999999</v>
      </c>
      <c r="L272" s="74">
        <v>607.79999999999995</v>
      </c>
      <c r="M272" s="74">
        <v>160</v>
      </c>
      <c r="N272" s="74"/>
      <c r="O272" s="74">
        <v>200</v>
      </c>
      <c r="P272" s="74"/>
      <c r="Q272" s="74"/>
      <c r="R272" s="74">
        <v>7278.7</v>
      </c>
      <c r="S272" s="74"/>
      <c r="T272" s="74">
        <f t="shared" si="60"/>
        <v>0</v>
      </c>
      <c r="U272" s="145"/>
      <c r="V272"/>
      <c r="W272" s="74"/>
      <c r="X272" s="74"/>
      <c r="Y272" s="74"/>
      <c r="Z272" s="75">
        <f t="shared" si="68"/>
        <v>800</v>
      </c>
      <c r="AA272" s="74">
        <v>800</v>
      </c>
      <c r="AB272" s="74"/>
    </row>
    <row r="273" spans="1:28" ht="16.5" hidden="1" customHeight="1" x14ac:dyDescent="0.25">
      <c r="A273" s="14" t="s">
        <v>437</v>
      </c>
      <c r="B273" s="42" t="s">
        <v>145</v>
      </c>
      <c r="C273" s="42" t="s">
        <v>132</v>
      </c>
      <c r="D273" s="76"/>
      <c r="E273" s="76"/>
      <c r="F273" s="74"/>
      <c r="G273" s="75">
        <f t="shared" si="67"/>
        <v>0</v>
      </c>
      <c r="H273" s="74"/>
      <c r="I273" s="74"/>
      <c r="J273" s="75">
        <f t="shared" si="66"/>
        <v>1070.2</v>
      </c>
      <c r="K273" s="74">
        <f t="shared" si="69"/>
        <v>1070.2</v>
      </c>
      <c r="L273" s="74">
        <v>900</v>
      </c>
      <c r="M273" s="74">
        <v>5</v>
      </c>
      <c r="N273" s="74"/>
      <c r="O273" s="74">
        <v>15.2</v>
      </c>
      <c r="P273" s="74"/>
      <c r="Q273" s="74"/>
      <c r="R273" s="74">
        <v>150</v>
      </c>
      <c r="S273" s="74"/>
      <c r="T273" s="74">
        <f t="shared" si="60"/>
        <v>0</v>
      </c>
      <c r="U273" s="145"/>
      <c r="V273"/>
      <c r="W273" s="74"/>
      <c r="X273" s="74"/>
      <c r="Y273" s="74"/>
      <c r="Z273" s="75">
        <f t="shared" si="68"/>
        <v>800</v>
      </c>
      <c r="AA273" s="74">
        <v>800</v>
      </c>
      <c r="AB273" s="74"/>
    </row>
    <row r="274" spans="1:28" ht="16.5" hidden="1" customHeight="1" x14ac:dyDescent="0.25">
      <c r="A274" s="14" t="s">
        <v>365</v>
      </c>
      <c r="B274" s="42" t="s">
        <v>145</v>
      </c>
      <c r="C274" s="42" t="s">
        <v>132</v>
      </c>
      <c r="D274" s="76"/>
      <c r="E274" s="76"/>
      <c r="F274" s="74"/>
      <c r="G274" s="75">
        <f t="shared" si="67"/>
        <v>0</v>
      </c>
      <c r="H274" s="74"/>
      <c r="I274" s="74"/>
      <c r="J274" s="75">
        <f t="shared" si="66"/>
        <v>14635</v>
      </c>
      <c r="K274" s="74">
        <f t="shared" si="69"/>
        <v>14635</v>
      </c>
      <c r="L274" s="74">
        <v>3979.1</v>
      </c>
      <c r="M274" s="74">
        <v>125.2</v>
      </c>
      <c r="N274" s="74"/>
      <c r="O274" s="74">
        <v>338.8</v>
      </c>
      <c r="P274" s="74"/>
      <c r="Q274" s="74"/>
      <c r="R274" s="74">
        <v>10191.9</v>
      </c>
      <c r="S274" s="74"/>
      <c r="T274" s="74">
        <f t="shared" si="60"/>
        <v>0</v>
      </c>
      <c r="U274" s="145"/>
      <c r="V274"/>
      <c r="W274" s="74"/>
      <c r="X274" s="74"/>
      <c r="Y274" s="74"/>
      <c r="Z274" s="75">
        <f t="shared" si="68"/>
        <v>2500</v>
      </c>
      <c r="AA274" s="74">
        <v>2500</v>
      </c>
      <c r="AB274" s="74"/>
    </row>
    <row r="275" spans="1:28" ht="18.75" hidden="1" customHeight="1" x14ac:dyDescent="0.25">
      <c r="A275" s="45" t="s">
        <v>30</v>
      </c>
      <c r="B275" s="42"/>
      <c r="C275" s="42"/>
      <c r="D275" s="100">
        <f>D276+D277+D278</f>
        <v>0</v>
      </c>
      <c r="E275" s="100">
        <f>E276+E277+E278</f>
        <v>0</v>
      </c>
      <c r="F275" s="100">
        <f>F276+F277+F278</f>
        <v>0</v>
      </c>
      <c r="G275" s="75">
        <f t="shared" si="67"/>
        <v>0</v>
      </c>
      <c r="H275" s="100">
        <f>H276+H277+H278</f>
        <v>0</v>
      </c>
      <c r="I275" s="100">
        <f>I276+I277+I278</f>
        <v>0</v>
      </c>
      <c r="J275" s="75">
        <f t="shared" si="66"/>
        <v>2469.5</v>
      </c>
      <c r="K275" s="100">
        <f>K276+K277+K278</f>
        <v>2469.5</v>
      </c>
      <c r="L275" s="100">
        <f>L276+L277+L278</f>
        <v>2216.3000000000002</v>
      </c>
      <c r="M275" s="100">
        <f>M276+M277+M278</f>
        <v>120</v>
      </c>
      <c r="N275" s="100">
        <f>N276+N277+N278</f>
        <v>0</v>
      </c>
      <c r="O275" s="100">
        <f>O276+O277+O278</f>
        <v>81.599999999999994</v>
      </c>
      <c r="P275" s="100"/>
      <c r="Q275" s="100"/>
      <c r="R275" s="100">
        <f>R276+R277+R278</f>
        <v>0</v>
      </c>
      <c r="S275" s="100"/>
      <c r="T275" s="74">
        <f t="shared" si="60"/>
        <v>0</v>
      </c>
      <c r="U275" s="145"/>
      <c r="V275"/>
      <c r="W275" s="100"/>
      <c r="X275" s="100"/>
      <c r="Y275" s="100"/>
      <c r="Z275" s="75">
        <f t="shared" si="68"/>
        <v>2000</v>
      </c>
      <c r="AA275" s="100">
        <f>AA276+AA277+AA278</f>
        <v>2000</v>
      </c>
      <c r="AB275" s="100">
        <f>AB276+AB277+AB278</f>
        <v>0</v>
      </c>
    </row>
    <row r="276" spans="1:28" ht="16.5" hidden="1" customHeight="1" x14ac:dyDescent="0.25">
      <c r="A276" s="14" t="s">
        <v>440</v>
      </c>
      <c r="B276" s="42" t="s">
        <v>145</v>
      </c>
      <c r="C276" s="42" t="s">
        <v>132</v>
      </c>
      <c r="D276" s="76"/>
      <c r="E276" s="76"/>
      <c r="F276" s="74"/>
      <c r="G276" s="75">
        <f t="shared" si="67"/>
        <v>0</v>
      </c>
      <c r="H276" s="74"/>
      <c r="I276" s="74"/>
      <c r="J276" s="75">
        <f t="shared" si="66"/>
        <v>450.8</v>
      </c>
      <c r="K276" s="74">
        <f>L276+M276+N276+O276+R276</f>
        <v>450.8</v>
      </c>
      <c r="L276" s="74">
        <v>450.8</v>
      </c>
      <c r="M276" s="74"/>
      <c r="N276" s="74"/>
      <c r="O276" s="74"/>
      <c r="P276" s="74"/>
      <c r="Q276" s="74"/>
      <c r="R276" s="74"/>
      <c r="S276" s="74"/>
      <c r="T276" s="74">
        <f t="shared" si="60"/>
        <v>0</v>
      </c>
      <c r="U276" s="145"/>
      <c r="V276"/>
      <c r="W276" s="74"/>
      <c r="X276" s="74"/>
      <c r="Y276" s="74"/>
      <c r="Z276" s="75">
        <f t="shared" si="68"/>
        <v>500</v>
      </c>
      <c r="AA276" s="74">
        <v>500</v>
      </c>
      <c r="AB276" s="74"/>
    </row>
    <row r="277" spans="1:28" ht="16.5" hidden="1" customHeight="1" x14ac:dyDescent="0.25">
      <c r="A277" s="14" t="s">
        <v>441</v>
      </c>
      <c r="B277" s="42" t="s">
        <v>145</v>
      </c>
      <c r="C277" s="42" t="s">
        <v>132</v>
      </c>
      <c r="D277" s="76"/>
      <c r="E277" s="76"/>
      <c r="F277" s="74"/>
      <c r="G277" s="75">
        <f t="shared" si="67"/>
        <v>0</v>
      </c>
      <c r="H277" s="74"/>
      <c r="I277" s="74"/>
      <c r="J277" s="75">
        <f t="shared" si="66"/>
        <v>1353.5</v>
      </c>
      <c r="K277" s="74">
        <v>1353.5</v>
      </c>
      <c r="L277" s="74">
        <v>1353.5</v>
      </c>
      <c r="M277" s="74">
        <v>100</v>
      </c>
      <c r="N277" s="74"/>
      <c r="O277" s="74">
        <v>70</v>
      </c>
      <c r="P277" s="74"/>
      <c r="Q277" s="74"/>
      <c r="R277" s="74"/>
      <c r="S277" s="74"/>
      <c r="T277" s="74">
        <f t="shared" si="60"/>
        <v>0</v>
      </c>
      <c r="U277" s="145"/>
      <c r="V277"/>
      <c r="W277" s="74"/>
      <c r="X277" s="74"/>
      <c r="Y277" s="74"/>
      <c r="Z277" s="75">
        <f t="shared" si="68"/>
        <v>800</v>
      </c>
      <c r="AA277" s="74">
        <v>800</v>
      </c>
      <c r="AB277" s="74"/>
    </row>
    <row r="278" spans="1:28" ht="16.5" hidden="1" customHeight="1" x14ac:dyDescent="0.25">
      <c r="A278" s="14" t="s">
        <v>442</v>
      </c>
      <c r="B278" s="42" t="s">
        <v>145</v>
      </c>
      <c r="C278" s="42" t="s">
        <v>132</v>
      </c>
      <c r="D278" s="76"/>
      <c r="E278" s="76"/>
      <c r="F278" s="74"/>
      <c r="G278" s="75">
        <f t="shared" si="67"/>
        <v>0</v>
      </c>
      <c r="H278" s="74"/>
      <c r="I278" s="74"/>
      <c r="J278" s="75">
        <f t="shared" si="66"/>
        <v>665.2</v>
      </c>
      <c r="K278" s="74">
        <v>665.2</v>
      </c>
      <c r="L278" s="74">
        <v>412</v>
      </c>
      <c r="M278" s="74">
        <v>20</v>
      </c>
      <c r="N278" s="74"/>
      <c r="O278" s="74">
        <v>11.6</v>
      </c>
      <c r="P278" s="74"/>
      <c r="Q278" s="74"/>
      <c r="R278" s="74"/>
      <c r="S278" s="74"/>
      <c r="T278" s="74">
        <f t="shared" si="60"/>
        <v>0</v>
      </c>
      <c r="U278" s="145"/>
      <c r="V278"/>
      <c r="W278" s="74"/>
      <c r="X278" s="74"/>
      <c r="Y278" s="74"/>
      <c r="Z278" s="75">
        <f t="shared" si="68"/>
        <v>700</v>
      </c>
      <c r="AA278" s="74">
        <v>700</v>
      </c>
      <c r="AB278" s="74"/>
    </row>
    <row r="279" spans="1:28" ht="27" hidden="1" customHeight="1" x14ac:dyDescent="0.25">
      <c r="A279" s="45" t="s">
        <v>31</v>
      </c>
      <c r="B279" s="42"/>
      <c r="C279" s="42"/>
      <c r="D279" s="100">
        <f>D280+D281+D282</f>
        <v>0</v>
      </c>
      <c r="E279" s="100">
        <f>E280+E281+E282</f>
        <v>0</v>
      </c>
      <c r="F279" s="100">
        <f>F280+F281+F282</f>
        <v>0</v>
      </c>
      <c r="G279" s="75">
        <f t="shared" si="67"/>
        <v>0</v>
      </c>
      <c r="H279" s="100">
        <f>H280+H281+H282</f>
        <v>0</v>
      </c>
      <c r="I279" s="100">
        <f>I280+I281+I282</f>
        <v>0</v>
      </c>
      <c r="J279" s="75">
        <f t="shared" si="66"/>
        <v>1371.6</v>
      </c>
      <c r="K279" s="100">
        <f>K280+K281+K282</f>
        <v>1371.6</v>
      </c>
      <c r="L279" s="100">
        <f>L280+L281+L282</f>
        <v>1489</v>
      </c>
      <c r="M279" s="100">
        <f>M280+M281+M282</f>
        <v>0</v>
      </c>
      <c r="N279" s="100">
        <f>N280+N281+N282</f>
        <v>0</v>
      </c>
      <c r="O279" s="100">
        <f>O280+O281+O282</f>
        <v>168.79999999999998</v>
      </c>
      <c r="P279" s="100"/>
      <c r="Q279" s="100"/>
      <c r="R279" s="100">
        <f>R280+R281+R282</f>
        <v>0</v>
      </c>
      <c r="S279" s="100"/>
      <c r="T279" s="74">
        <f t="shared" si="60"/>
        <v>0</v>
      </c>
      <c r="U279" s="145"/>
      <c r="V279"/>
      <c r="W279" s="100"/>
      <c r="X279" s="100"/>
      <c r="Y279" s="100"/>
      <c r="Z279" s="75">
        <f t="shared" si="68"/>
        <v>1150</v>
      </c>
      <c r="AA279" s="100">
        <f>AA280+AA281+AA282</f>
        <v>1150</v>
      </c>
      <c r="AB279" s="100">
        <f>AB280+AB281+AB282</f>
        <v>0</v>
      </c>
    </row>
    <row r="280" spans="1:28" ht="16.5" hidden="1" customHeight="1" x14ac:dyDescent="0.25">
      <c r="A280" s="14" t="s">
        <v>443</v>
      </c>
      <c r="B280" s="42" t="s">
        <v>145</v>
      </c>
      <c r="C280" s="42" t="s">
        <v>132</v>
      </c>
      <c r="D280" s="76"/>
      <c r="E280" s="76"/>
      <c r="F280" s="74"/>
      <c r="G280" s="75">
        <f t="shared" si="67"/>
        <v>0</v>
      </c>
      <c r="H280" s="74"/>
      <c r="I280" s="74"/>
      <c r="J280" s="75">
        <f t="shared" si="66"/>
        <v>447.6</v>
      </c>
      <c r="K280" s="74">
        <v>447.6</v>
      </c>
      <c r="L280" s="74">
        <v>570</v>
      </c>
      <c r="M280" s="74"/>
      <c r="N280" s="74"/>
      <c r="O280" s="74">
        <v>4.0999999999999996</v>
      </c>
      <c r="P280" s="74"/>
      <c r="Q280" s="74"/>
      <c r="R280" s="74"/>
      <c r="S280" s="74"/>
      <c r="T280" s="74">
        <f t="shared" si="60"/>
        <v>0</v>
      </c>
      <c r="U280" s="145"/>
      <c r="V280"/>
      <c r="W280" s="74"/>
      <c r="X280" s="74"/>
      <c r="Y280" s="74"/>
      <c r="Z280" s="75">
        <f t="shared" si="68"/>
        <v>400</v>
      </c>
      <c r="AA280" s="74">
        <v>400</v>
      </c>
      <c r="AB280" s="74"/>
    </row>
    <row r="281" spans="1:28" ht="16.5" hidden="1" customHeight="1" x14ac:dyDescent="0.25">
      <c r="A281" s="14" t="s">
        <v>444</v>
      </c>
      <c r="B281" s="42" t="s">
        <v>145</v>
      </c>
      <c r="C281" s="42" t="s">
        <v>132</v>
      </c>
      <c r="D281" s="76"/>
      <c r="E281" s="76"/>
      <c r="F281" s="74"/>
      <c r="G281" s="75">
        <f t="shared" si="67"/>
        <v>0</v>
      </c>
      <c r="H281" s="74"/>
      <c r="I281" s="74"/>
      <c r="J281" s="75">
        <f t="shared" si="66"/>
        <v>364.5</v>
      </c>
      <c r="K281" s="74">
        <v>364.5</v>
      </c>
      <c r="L281" s="74">
        <v>425</v>
      </c>
      <c r="M281" s="74"/>
      <c r="N281" s="74"/>
      <c r="O281" s="74">
        <v>164.7</v>
      </c>
      <c r="P281" s="74"/>
      <c r="Q281" s="74"/>
      <c r="R281" s="74"/>
      <c r="S281" s="74"/>
      <c r="T281" s="74">
        <f t="shared" si="60"/>
        <v>0</v>
      </c>
      <c r="U281" s="145"/>
      <c r="V281"/>
      <c r="W281" s="74"/>
      <c r="X281" s="74"/>
      <c r="Y281" s="74"/>
      <c r="Z281" s="75">
        <f t="shared" si="68"/>
        <v>400</v>
      </c>
      <c r="AA281" s="74">
        <v>400</v>
      </c>
      <c r="AB281" s="74"/>
    </row>
    <row r="282" spans="1:28" ht="16.5" hidden="1" customHeight="1" x14ac:dyDescent="0.25">
      <c r="A282" s="14" t="s">
        <v>438</v>
      </c>
      <c r="B282" s="42" t="s">
        <v>145</v>
      </c>
      <c r="C282" s="42" t="s">
        <v>132</v>
      </c>
      <c r="D282" s="76"/>
      <c r="E282" s="76"/>
      <c r="F282" s="74"/>
      <c r="G282" s="75">
        <f t="shared" si="67"/>
        <v>0</v>
      </c>
      <c r="H282" s="74"/>
      <c r="I282" s="74"/>
      <c r="J282" s="75">
        <f t="shared" si="66"/>
        <v>559.5</v>
      </c>
      <c r="K282" s="74">
        <v>559.5</v>
      </c>
      <c r="L282" s="74">
        <v>494</v>
      </c>
      <c r="M282" s="74"/>
      <c r="N282" s="74"/>
      <c r="O282" s="74"/>
      <c r="P282" s="74"/>
      <c r="Q282" s="74"/>
      <c r="R282" s="74"/>
      <c r="S282" s="74"/>
      <c r="T282" s="74">
        <f t="shared" si="60"/>
        <v>0</v>
      </c>
      <c r="U282" s="145"/>
      <c r="V282"/>
      <c r="W282" s="74"/>
      <c r="X282" s="74"/>
      <c r="Y282" s="74"/>
      <c r="Z282" s="75">
        <f t="shared" si="68"/>
        <v>350</v>
      </c>
      <c r="AA282" s="74">
        <v>350</v>
      </c>
      <c r="AB282" s="74"/>
    </row>
    <row r="283" spans="1:28" ht="40.5" hidden="1" customHeight="1" x14ac:dyDescent="0.25">
      <c r="A283" s="40" t="s">
        <v>64</v>
      </c>
      <c r="B283" s="42" t="s">
        <v>145</v>
      </c>
      <c r="C283" s="42" t="s">
        <v>132</v>
      </c>
      <c r="D283" s="76"/>
      <c r="E283" s="76"/>
      <c r="F283" s="74"/>
      <c r="G283" s="75">
        <f t="shared" si="67"/>
        <v>125</v>
      </c>
      <c r="H283" s="117">
        <v>125</v>
      </c>
      <c r="I283" s="74"/>
      <c r="J283" s="75"/>
      <c r="K283" s="74"/>
      <c r="L283" s="74"/>
      <c r="M283" s="74"/>
      <c r="N283" s="74"/>
      <c r="O283" s="74"/>
      <c r="P283" s="74"/>
      <c r="Q283" s="74"/>
      <c r="R283" s="74"/>
      <c r="S283" s="74"/>
      <c r="T283" s="74">
        <f t="shared" si="60"/>
        <v>0</v>
      </c>
      <c r="U283" s="145"/>
      <c r="V283"/>
      <c r="W283" s="74"/>
      <c r="X283" s="74"/>
      <c r="Y283" s="74"/>
      <c r="Z283" s="75">
        <f t="shared" si="68"/>
        <v>0</v>
      </c>
      <c r="AA283" s="74"/>
      <c r="AB283" s="74"/>
    </row>
    <row r="284" spans="1:28" ht="40.5" hidden="1" customHeight="1" x14ac:dyDescent="0.25">
      <c r="A284" s="40" t="s">
        <v>38</v>
      </c>
      <c r="B284" s="42"/>
      <c r="C284" s="42"/>
      <c r="D284" s="76"/>
      <c r="E284" s="76"/>
      <c r="F284" s="74"/>
      <c r="G284" s="75"/>
      <c r="H284" s="117"/>
      <c r="I284" s="74"/>
      <c r="J284" s="75"/>
      <c r="K284" s="74">
        <v>2258</v>
      </c>
      <c r="L284" s="74"/>
      <c r="M284" s="74"/>
      <c r="N284" s="74"/>
      <c r="O284" s="74"/>
      <c r="P284" s="74"/>
      <c r="Q284" s="74"/>
      <c r="R284" s="74"/>
      <c r="S284" s="74"/>
      <c r="T284" s="74"/>
      <c r="U284" s="145"/>
      <c r="V284"/>
      <c r="W284" s="74"/>
      <c r="X284" s="74"/>
      <c r="Y284" s="74"/>
      <c r="Z284" s="75"/>
      <c r="AA284" s="74">
        <v>2258</v>
      </c>
      <c r="AB284" s="74"/>
    </row>
    <row r="285" spans="1:28" s="18" customFormat="1" ht="16.5" hidden="1" customHeight="1" x14ac:dyDescent="0.25">
      <c r="A285" s="16" t="s">
        <v>237</v>
      </c>
      <c r="B285" s="24" t="s">
        <v>145</v>
      </c>
      <c r="C285" s="24" t="s">
        <v>168</v>
      </c>
      <c r="D285" s="91">
        <f>SUM(D286+D287+D288+D289+D311+D313+D321+D322+D323)</f>
        <v>50805.700000000004</v>
      </c>
      <c r="E285" s="91">
        <f>SUM(E286+E287+E288+E289+E311+E312+E313+E321+E322+E323)</f>
        <v>131760.80000000002</v>
      </c>
      <c r="F285" s="91">
        <f t="shared" ref="F285:AB285" si="70">SUM(F286+F287+F288+F289+F311+F313+F321+F322+F323)</f>
        <v>0</v>
      </c>
      <c r="G285" s="92">
        <f t="shared" si="70"/>
        <v>87732.2</v>
      </c>
      <c r="H285" s="91">
        <f t="shared" si="70"/>
        <v>84642.2</v>
      </c>
      <c r="I285" s="91">
        <f t="shared" si="70"/>
        <v>3090</v>
      </c>
      <c r="J285" s="92">
        <f t="shared" si="70"/>
        <v>194337.7</v>
      </c>
      <c r="K285" s="91">
        <f>SUM(K286+K287+K288+K289+K311+K313+K321+K322+K323)</f>
        <v>129331.59999999999</v>
      </c>
      <c r="L285" s="91">
        <f t="shared" si="70"/>
        <v>3598.6</v>
      </c>
      <c r="M285" s="91">
        <f t="shared" si="70"/>
        <v>0</v>
      </c>
      <c r="N285" s="91">
        <f t="shared" si="70"/>
        <v>0</v>
      </c>
      <c r="O285" s="91">
        <f t="shared" si="70"/>
        <v>0</v>
      </c>
      <c r="P285" s="91">
        <f t="shared" si="70"/>
        <v>0</v>
      </c>
      <c r="Q285" s="91">
        <f t="shared" si="70"/>
        <v>0</v>
      </c>
      <c r="R285" s="91">
        <f t="shared" si="70"/>
        <v>4995.1000000000004</v>
      </c>
      <c r="S285" s="91">
        <f t="shared" si="70"/>
        <v>0</v>
      </c>
      <c r="T285" s="91">
        <f t="shared" si="70"/>
        <v>67326.100000000006</v>
      </c>
      <c r="U285" s="145"/>
      <c r="V285"/>
      <c r="W285" s="91"/>
      <c r="X285" s="91"/>
      <c r="Y285" s="91"/>
      <c r="Z285" s="75">
        <f t="shared" si="68"/>
        <v>174915.6</v>
      </c>
      <c r="AA285" s="91">
        <f t="shared" si="70"/>
        <v>107589.5</v>
      </c>
      <c r="AB285" s="91">
        <f t="shared" si="70"/>
        <v>67326.100000000006</v>
      </c>
    </row>
    <row r="286" spans="1:28" ht="26.25" hidden="1" x14ac:dyDescent="0.25">
      <c r="A286" s="14" t="s">
        <v>373</v>
      </c>
      <c r="B286" s="20" t="s">
        <v>145</v>
      </c>
      <c r="C286" s="20" t="s">
        <v>168</v>
      </c>
      <c r="D286" s="76">
        <v>14425.4</v>
      </c>
      <c r="E286" s="73">
        <v>17116.400000000001</v>
      </c>
      <c r="F286" s="74"/>
      <c r="G286" s="75">
        <f t="shared" si="56"/>
        <v>16731</v>
      </c>
      <c r="H286" s="74">
        <v>16731</v>
      </c>
      <c r="I286" s="74"/>
      <c r="J286" s="75">
        <f>SUM(K286+T286)</f>
        <v>22135</v>
      </c>
      <c r="K286" s="74">
        <v>22135</v>
      </c>
      <c r="L286" s="74"/>
      <c r="M286" s="74"/>
      <c r="N286" s="74"/>
      <c r="O286" s="74"/>
      <c r="P286" s="74"/>
      <c r="Q286" s="74"/>
      <c r="R286" s="74"/>
      <c r="S286" s="74"/>
      <c r="T286" s="74"/>
      <c r="U286" s="144"/>
      <c r="V286"/>
      <c r="W286" s="74"/>
      <c r="X286" s="74"/>
      <c r="Y286" s="74"/>
      <c r="Z286" s="75">
        <f t="shared" si="68"/>
        <v>21235</v>
      </c>
      <c r="AA286" s="74">
        <v>21235</v>
      </c>
      <c r="AB286" s="74"/>
    </row>
    <row r="287" spans="1:28" ht="26.25" hidden="1" x14ac:dyDescent="0.25">
      <c r="A287" s="14" t="s">
        <v>372</v>
      </c>
      <c r="B287" s="20" t="s">
        <v>145</v>
      </c>
      <c r="C287" s="20" t="s">
        <v>168</v>
      </c>
      <c r="D287" s="76">
        <v>28184.400000000001</v>
      </c>
      <c r="E287" s="73">
        <v>29961.200000000001</v>
      </c>
      <c r="F287" s="74"/>
      <c r="G287" s="75">
        <f t="shared" si="56"/>
        <v>28839</v>
      </c>
      <c r="H287" s="74">
        <v>28839</v>
      </c>
      <c r="I287" s="74"/>
      <c r="J287" s="75">
        <f>SUM(K287+T287)</f>
        <v>38891.199999999997</v>
      </c>
      <c r="K287" s="74">
        <v>38891.199999999997</v>
      </c>
      <c r="L287" s="74"/>
      <c r="M287" s="74"/>
      <c r="N287" s="74"/>
      <c r="O287" s="74"/>
      <c r="P287" s="74"/>
      <c r="Q287" s="74"/>
      <c r="R287" s="74"/>
      <c r="S287" s="74"/>
      <c r="T287" s="74"/>
      <c r="U287" s="144"/>
      <c r="V287"/>
      <c r="W287" s="74"/>
      <c r="X287" s="74"/>
      <c r="Y287" s="74"/>
      <c r="Z287" s="75">
        <f t="shared" si="68"/>
        <v>28762.799999999999</v>
      </c>
      <c r="AA287" s="74">
        <v>28762.799999999999</v>
      </c>
      <c r="AB287" s="74"/>
    </row>
    <row r="288" spans="1:28" ht="25.5" hidden="1" x14ac:dyDescent="0.2">
      <c r="A288" s="40" t="s">
        <v>61</v>
      </c>
      <c r="B288" s="42" t="s">
        <v>145</v>
      </c>
      <c r="C288" s="42" t="s">
        <v>168</v>
      </c>
      <c r="D288" s="76">
        <v>2051.8000000000002</v>
      </c>
      <c r="E288" s="73"/>
      <c r="F288" s="74"/>
      <c r="G288" s="75">
        <f t="shared" si="56"/>
        <v>0</v>
      </c>
      <c r="H288" s="74"/>
      <c r="I288" s="74"/>
      <c r="J288" s="75">
        <f>SUM(K288+T288)</f>
        <v>0</v>
      </c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5">
        <f t="shared" si="68"/>
        <v>0</v>
      </c>
      <c r="AA288" s="74"/>
      <c r="AB288" s="74"/>
    </row>
    <row r="289" spans="1:28" ht="38.25" hidden="1" customHeight="1" collapsed="1" x14ac:dyDescent="0.2">
      <c r="A289" s="14" t="s">
        <v>374</v>
      </c>
      <c r="B289" s="20" t="s">
        <v>145</v>
      </c>
      <c r="C289" s="20" t="s">
        <v>168</v>
      </c>
      <c r="D289" s="73">
        <f>SUM(D290+D292+D293+D294+D295+D296+D297+D298+D299+D300+D301+D302+D303+D304+D305+D306+D307+D308+D309+D310)</f>
        <v>0</v>
      </c>
      <c r="E289" s="73">
        <f>SUM(E290+E291+E292+E293+E294+E295+E296+E297+E298+E299+E300+E301+E302+E303+E304+E305+E306+E307+E308+E309+E310)</f>
        <v>4422.9999999999991</v>
      </c>
      <c r="F289" s="73">
        <f>SUM(F290+F292+F293+F294+F295+F296+F297+F298+F299+F300+F301+F302+F303+F304+F305+F306+F307+F308+F309+F310)</f>
        <v>0</v>
      </c>
      <c r="G289" s="75">
        <f>SUM(I289+H289)</f>
        <v>7543</v>
      </c>
      <c r="H289" s="73">
        <v>7543</v>
      </c>
      <c r="I289" s="73">
        <f>SUM(I290+I292+I293+I294+I295+I296+I297+I298+I299+I300+I301+I302+I303+I304+I305+I306+I307+I308+I309+I310)</f>
        <v>0</v>
      </c>
      <c r="J289" s="75">
        <f>SUM(K289+T289)</f>
        <v>7543</v>
      </c>
      <c r="K289" s="73">
        <v>7543</v>
      </c>
      <c r="L289" s="73"/>
      <c r="M289" s="73"/>
      <c r="N289" s="73"/>
      <c r="O289" s="73"/>
      <c r="P289" s="73"/>
      <c r="Q289" s="73"/>
      <c r="R289" s="73"/>
      <c r="S289" s="73"/>
      <c r="T289" s="73">
        <f>SUM(T290+T292+T293+T294+T295+T296+T297+T298+T299+T300+T301+T302+T303+T304+T305+T306+T307+T308+T309+T310)</f>
        <v>0</v>
      </c>
      <c r="U289" s="73"/>
      <c r="V289" s="73"/>
      <c r="W289" s="73"/>
      <c r="X289" s="73"/>
      <c r="Y289" s="73"/>
      <c r="Z289" s="75">
        <f t="shared" si="68"/>
        <v>4423</v>
      </c>
      <c r="AA289" s="74">
        <v>4423</v>
      </c>
      <c r="AB289" s="74"/>
    </row>
    <row r="290" spans="1:28" hidden="1" outlineLevel="1" x14ac:dyDescent="0.2">
      <c r="A290" s="14" t="s">
        <v>121</v>
      </c>
      <c r="B290" s="20" t="s">
        <v>145</v>
      </c>
      <c r="C290" s="20" t="s">
        <v>168</v>
      </c>
      <c r="D290" s="76"/>
      <c r="E290" s="73">
        <v>3924.8</v>
      </c>
      <c r="F290" s="74"/>
      <c r="G290" s="75">
        <f t="shared" si="56"/>
        <v>0</v>
      </c>
      <c r="H290" s="74"/>
      <c r="I290" s="74"/>
      <c r="J290" s="75">
        <f t="shared" ref="J290:J322" si="71">SUM(K290+T290)</f>
        <v>0</v>
      </c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5">
        <f t="shared" si="68"/>
        <v>0</v>
      </c>
      <c r="AA290" s="74"/>
      <c r="AB290" s="74"/>
    </row>
    <row r="291" spans="1:28" hidden="1" outlineLevel="1" x14ac:dyDescent="0.2">
      <c r="A291" s="14" t="s">
        <v>173</v>
      </c>
      <c r="B291" s="20" t="s">
        <v>145</v>
      </c>
      <c r="C291" s="20" t="s">
        <v>168</v>
      </c>
      <c r="D291" s="76"/>
      <c r="E291" s="73">
        <v>3.2</v>
      </c>
      <c r="F291" s="74"/>
      <c r="G291" s="75">
        <f>SUM(I291+H291)</f>
        <v>0</v>
      </c>
      <c r="H291" s="74"/>
      <c r="I291" s="74"/>
      <c r="J291" s="75">
        <f>SUM(K291+T291)</f>
        <v>0</v>
      </c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5">
        <f t="shared" si="68"/>
        <v>0</v>
      </c>
      <c r="AA291" s="74"/>
      <c r="AB291" s="74"/>
    </row>
    <row r="292" spans="1:28" hidden="1" outlineLevel="1" x14ac:dyDescent="0.2">
      <c r="A292" s="14" t="s">
        <v>174</v>
      </c>
      <c r="B292" s="20" t="s">
        <v>145</v>
      </c>
      <c r="C292" s="20" t="s">
        <v>168</v>
      </c>
      <c r="D292" s="76"/>
      <c r="E292" s="73">
        <v>1.5</v>
      </c>
      <c r="F292" s="74"/>
      <c r="G292" s="75">
        <f t="shared" si="56"/>
        <v>0</v>
      </c>
      <c r="H292" s="74"/>
      <c r="I292" s="74"/>
      <c r="J292" s="75">
        <f t="shared" si="71"/>
        <v>0</v>
      </c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5">
        <f t="shared" si="68"/>
        <v>0</v>
      </c>
      <c r="AA292" s="74"/>
      <c r="AB292" s="74"/>
    </row>
    <row r="293" spans="1:28" hidden="1" outlineLevel="1" x14ac:dyDescent="0.2">
      <c r="A293" s="14" t="s">
        <v>177</v>
      </c>
      <c r="B293" s="20" t="s">
        <v>145</v>
      </c>
      <c r="C293" s="20" t="s">
        <v>168</v>
      </c>
      <c r="D293" s="76"/>
      <c r="E293" s="73">
        <v>1.1000000000000001</v>
      </c>
      <c r="F293" s="74"/>
      <c r="G293" s="75">
        <f t="shared" si="56"/>
        <v>0</v>
      </c>
      <c r="H293" s="74"/>
      <c r="I293" s="74"/>
      <c r="J293" s="75">
        <f t="shared" si="71"/>
        <v>0</v>
      </c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5">
        <f t="shared" si="68"/>
        <v>0</v>
      </c>
      <c r="AA293" s="74"/>
      <c r="AB293" s="74"/>
    </row>
    <row r="294" spans="1:28" hidden="1" outlineLevel="1" x14ac:dyDescent="0.2">
      <c r="A294" s="14" t="s">
        <v>175</v>
      </c>
      <c r="B294" s="20" t="s">
        <v>145</v>
      </c>
      <c r="C294" s="20" t="s">
        <v>168</v>
      </c>
      <c r="D294" s="76"/>
      <c r="E294" s="73">
        <v>2.4</v>
      </c>
      <c r="F294" s="74"/>
      <c r="G294" s="75">
        <f t="shared" si="56"/>
        <v>0</v>
      </c>
      <c r="H294" s="74"/>
      <c r="I294" s="74"/>
      <c r="J294" s="75">
        <f t="shared" si="71"/>
        <v>0</v>
      </c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5">
        <f t="shared" si="68"/>
        <v>0</v>
      </c>
      <c r="AA294" s="74"/>
      <c r="AB294" s="74"/>
    </row>
    <row r="295" spans="1:28" hidden="1" outlineLevel="1" x14ac:dyDescent="0.2">
      <c r="A295" s="14" t="s">
        <v>178</v>
      </c>
      <c r="B295" s="20" t="s">
        <v>145</v>
      </c>
      <c r="C295" s="20" t="s">
        <v>168</v>
      </c>
      <c r="D295" s="76"/>
      <c r="E295" s="73">
        <v>3.2</v>
      </c>
      <c r="F295" s="74"/>
      <c r="G295" s="75">
        <f t="shared" si="56"/>
        <v>0</v>
      </c>
      <c r="H295" s="74"/>
      <c r="I295" s="74"/>
      <c r="J295" s="75">
        <f t="shared" si="71"/>
        <v>0</v>
      </c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5">
        <f t="shared" si="68"/>
        <v>0</v>
      </c>
      <c r="AA295" s="74"/>
      <c r="AB295" s="74"/>
    </row>
    <row r="296" spans="1:28" hidden="1" outlineLevel="1" x14ac:dyDescent="0.2">
      <c r="A296" s="14" t="s">
        <v>179</v>
      </c>
      <c r="B296" s="20" t="s">
        <v>145</v>
      </c>
      <c r="C296" s="20" t="s">
        <v>168</v>
      </c>
      <c r="D296" s="76"/>
      <c r="E296" s="73">
        <v>1.7</v>
      </c>
      <c r="F296" s="74"/>
      <c r="G296" s="75">
        <f t="shared" si="56"/>
        <v>0</v>
      </c>
      <c r="H296" s="74"/>
      <c r="I296" s="74"/>
      <c r="J296" s="75">
        <f t="shared" si="71"/>
        <v>0</v>
      </c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5">
        <f t="shared" si="68"/>
        <v>0</v>
      </c>
      <c r="AA296" s="74"/>
      <c r="AB296" s="74"/>
    </row>
    <row r="297" spans="1:28" hidden="1" outlineLevel="1" x14ac:dyDescent="0.2">
      <c r="A297" s="14" t="s">
        <v>181</v>
      </c>
      <c r="B297" s="20" t="s">
        <v>145</v>
      </c>
      <c r="C297" s="20" t="s">
        <v>168</v>
      </c>
      <c r="D297" s="76"/>
      <c r="E297" s="73">
        <v>3</v>
      </c>
      <c r="F297" s="74"/>
      <c r="G297" s="75">
        <f t="shared" si="56"/>
        <v>0</v>
      </c>
      <c r="H297" s="74"/>
      <c r="I297" s="74"/>
      <c r="J297" s="75">
        <f t="shared" si="71"/>
        <v>0</v>
      </c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5">
        <f t="shared" si="68"/>
        <v>0</v>
      </c>
      <c r="AA297" s="74"/>
      <c r="AB297" s="74"/>
    </row>
    <row r="298" spans="1:28" hidden="1" outlineLevel="1" x14ac:dyDescent="0.2">
      <c r="A298" s="14" t="s">
        <v>182</v>
      </c>
      <c r="B298" s="20" t="s">
        <v>145</v>
      </c>
      <c r="C298" s="20" t="s">
        <v>168</v>
      </c>
      <c r="D298" s="76"/>
      <c r="E298" s="73">
        <v>1.9</v>
      </c>
      <c r="F298" s="74"/>
      <c r="G298" s="75">
        <f t="shared" si="56"/>
        <v>0</v>
      </c>
      <c r="H298" s="74"/>
      <c r="I298" s="74"/>
      <c r="J298" s="75">
        <f t="shared" si="71"/>
        <v>0</v>
      </c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5">
        <f t="shared" si="68"/>
        <v>0</v>
      </c>
      <c r="AA298" s="74"/>
      <c r="AB298" s="74"/>
    </row>
    <row r="299" spans="1:28" hidden="1" outlineLevel="1" x14ac:dyDescent="0.2">
      <c r="A299" s="14" t="s">
        <v>180</v>
      </c>
      <c r="B299" s="20" t="s">
        <v>145</v>
      </c>
      <c r="C299" s="20" t="s">
        <v>168</v>
      </c>
      <c r="D299" s="76"/>
      <c r="E299" s="73">
        <v>0.8</v>
      </c>
      <c r="F299" s="74"/>
      <c r="G299" s="75">
        <f t="shared" si="56"/>
        <v>0</v>
      </c>
      <c r="H299" s="74"/>
      <c r="I299" s="74"/>
      <c r="J299" s="75">
        <f t="shared" si="71"/>
        <v>0</v>
      </c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5">
        <f t="shared" si="68"/>
        <v>0</v>
      </c>
      <c r="AA299" s="74"/>
      <c r="AB299" s="74"/>
    </row>
    <row r="300" spans="1:28" hidden="1" outlineLevel="1" x14ac:dyDescent="0.2">
      <c r="A300" s="14" t="s">
        <v>183</v>
      </c>
      <c r="B300" s="20" t="s">
        <v>145</v>
      </c>
      <c r="C300" s="20" t="s">
        <v>168</v>
      </c>
      <c r="D300" s="76"/>
      <c r="E300" s="73">
        <v>1.9</v>
      </c>
      <c r="F300" s="74"/>
      <c r="G300" s="75">
        <f t="shared" si="56"/>
        <v>0</v>
      </c>
      <c r="H300" s="74"/>
      <c r="I300" s="74"/>
      <c r="J300" s="75">
        <f t="shared" si="71"/>
        <v>0</v>
      </c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5">
        <f t="shared" si="68"/>
        <v>0</v>
      </c>
      <c r="AA300" s="74"/>
      <c r="AB300" s="74"/>
    </row>
    <row r="301" spans="1:28" hidden="1" outlineLevel="1" x14ac:dyDescent="0.2">
      <c r="A301" s="14" t="s">
        <v>176</v>
      </c>
      <c r="B301" s="20" t="s">
        <v>145</v>
      </c>
      <c r="C301" s="20" t="s">
        <v>168</v>
      </c>
      <c r="D301" s="76"/>
      <c r="E301" s="73">
        <v>2.2000000000000002</v>
      </c>
      <c r="F301" s="74"/>
      <c r="G301" s="75">
        <f t="shared" si="56"/>
        <v>0</v>
      </c>
      <c r="H301" s="74"/>
      <c r="I301" s="74"/>
      <c r="J301" s="75">
        <f t="shared" si="71"/>
        <v>0</v>
      </c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5">
        <f t="shared" si="68"/>
        <v>0</v>
      </c>
      <c r="AA301" s="74"/>
      <c r="AB301" s="74"/>
    </row>
    <row r="302" spans="1:28" hidden="1" outlineLevel="1" x14ac:dyDescent="0.2">
      <c r="A302" s="14" t="s">
        <v>232</v>
      </c>
      <c r="B302" s="20" t="s">
        <v>145</v>
      </c>
      <c r="C302" s="20" t="s">
        <v>168</v>
      </c>
      <c r="D302" s="76"/>
      <c r="E302" s="73">
        <v>38.9</v>
      </c>
      <c r="F302" s="74"/>
      <c r="G302" s="75">
        <f t="shared" si="56"/>
        <v>0</v>
      </c>
      <c r="H302" s="74"/>
      <c r="I302" s="74"/>
      <c r="J302" s="75">
        <f t="shared" si="71"/>
        <v>0</v>
      </c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5">
        <f t="shared" si="68"/>
        <v>0</v>
      </c>
      <c r="AA302" s="74"/>
      <c r="AB302" s="74"/>
    </row>
    <row r="303" spans="1:28" hidden="1" outlineLevel="1" x14ac:dyDescent="0.2">
      <c r="A303" s="14" t="s">
        <v>233</v>
      </c>
      <c r="B303" s="20" t="s">
        <v>145</v>
      </c>
      <c r="C303" s="20" t="s">
        <v>168</v>
      </c>
      <c r="D303" s="76"/>
      <c r="E303" s="73">
        <v>35.5</v>
      </c>
      <c r="F303" s="74"/>
      <c r="G303" s="75">
        <f t="shared" si="56"/>
        <v>0</v>
      </c>
      <c r="H303" s="74"/>
      <c r="I303" s="74"/>
      <c r="J303" s="75">
        <f t="shared" si="71"/>
        <v>0</v>
      </c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5">
        <f t="shared" si="68"/>
        <v>0</v>
      </c>
      <c r="AA303" s="74"/>
      <c r="AB303" s="74"/>
    </row>
    <row r="304" spans="1:28" hidden="1" outlineLevel="1" x14ac:dyDescent="0.2">
      <c r="A304" s="14" t="s">
        <v>234</v>
      </c>
      <c r="B304" s="20" t="s">
        <v>145</v>
      </c>
      <c r="C304" s="20" t="s">
        <v>168</v>
      </c>
      <c r="D304" s="76"/>
      <c r="E304" s="73">
        <v>32.1</v>
      </c>
      <c r="F304" s="74"/>
      <c r="G304" s="75">
        <f t="shared" si="56"/>
        <v>0</v>
      </c>
      <c r="H304" s="74"/>
      <c r="I304" s="74"/>
      <c r="J304" s="75">
        <f t="shared" si="71"/>
        <v>0</v>
      </c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5">
        <f t="shared" si="68"/>
        <v>0</v>
      </c>
      <c r="AA304" s="74"/>
      <c r="AB304" s="74"/>
    </row>
    <row r="305" spans="1:28" hidden="1" outlineLevel="1" x14ac:dyDescent="0.2">
      <c r="A305" s="14" t="s">
        <v>235</v>
      </c>
      <c r="B305" s="20" t="s">
        <v>145</v>
      </c>
      <c r="C305" s="20" t="s">
        <v>168</v>
      </c>
      <c r="D305" s="76"/>
      <c r="E305" s="73">
        <v>100</v>
      </c>
      <c r="F305" s="74"/>
      <c r="G305" s="75">
        <f t="shared" si="56"/>
        <v>0</v>
      </c>
      <c r="H305" s="74"/>
      <c r="I305" s="74"/>
      <c r="J305" s="75">
        <f t="shared" si="71"/>
        <v>0</v>
      </c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5">
        <f t="shared" si="68"/>
        <v>0</v>
      </c>
      <c r="AA305" s="74"/>
      <c r="AB305" s="74"/>
    </row>
    <row r="306" spans="1:28" hidden="1" outlineLevel="1" x14ac:dyDescent="0.2">
      <c r="A306" s="14" t="s">
        <v>184</v>
      </c>
      <c r="B306" s="20" t="s">
        <v>145</v>
      </c>
      <c r="C306" s="20" t="s">
        <v>168</v>
      </c>
      <c r="D306" s="76"/>
      <c r="E306" s="73">
        <v>50.2</v>
      </c>
      <c r="F306" s="102"/>
      <c r="G306" s="75">
        <f t="shared" si="56"/>
        <v>0</v>
      </c>
      <c r="H306" s="102"/>
      <c r="I306" s="102"/>
      <c r="J306" s="75">
        <f t="shared" si="71"/>
        <v>0</v>
      </c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5">
        <f t="shared" si="68"/>
        <v>0</v>
      </c>
      <c r="AA306" s="74"/>
      <c r="AB306" s="74"/>
    </row>
    <row r="307" spans="1:28" hidden="1" outlineLevel="1" x14ac:dyDescent="0.2">
      <c r="A307" s="14" t="s">
        <v>185</v>
      </c>
      <c r="B307" s="20" t="s">
        <v>145</v>
      </c>
      <c r="C307" s="20" t="s">
        <v>168</v>
      </c>
      <c r="D307" s="76"/>
      <c r="E307" s="73">
        <v>26.3</v>
      </c>
      <c r="F307" s="74"/>
      <c r="G307" s="75">
        <f t="shared" ref="G307:G362" si="72">SUM(I307+H307)</f>
        <v>0</v>
      </c>
      <c r="H307" s="74"/>
      <c r="I307" s="74"/>
      <c r="J307" s="75">
        <f t="shared" si="71"/>
        <v>0</v>
      </c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5">
        <f t="shared" si="68"/>
        <v>0</v>
      </c>
      <c r="AA307" s="74"/>
      <c r="AB307" s="74"/>
    </row>
    <row r="308" spans="1:28" hidden="1" outlineLevel="1" x14ac:dyDescent="0.2">
      <c r="A308" s="14" t="s">
        <v>236</v>
      </c>
      <c r="B308" s="20" t="s">
        <v>145</v>
      </c>
      <c r="C308" s="20" t="s">
        <v>168</v>
      </c>
      <c r="D308" s="76"/>
      <c r="E308" s="73">
        <v>27.5</v>
      </c>
      <c r="F308" s="74"/>
      <c r="G308" s="75">
        <f t="shared" si="72"/>
        <v>0</v>
      </c>
      <c r="H308" s="74"/>
      <c r="I308" s="74"/>
      <c r="J308" s="75">
        <f t="shared" si="71"/>
        <v>0</v>
      </c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5">
        <f t="shared" si="68"/>
        <v>0</v>
      </c>
      <c r="AA308" s="74"/>
      <c r="AB308" s="74"/>
    </row>
    <row r="309" spans="1:28" hidden="1" outlineLevel="1" x14ac:dyDescent="0.2">
      <c r="A309" s="14" t="s">
        <v>375</v>
      </c>
      <c r="B309" s="20" t="s">
        <v>145</v>
      </c>
      <c r="C309" s="20" t="s">
        <v>168</v>
      </c>
      <c r="D309" s="76"/>
      <c r="E309" s="73">
        <v>77.400000000000006</v>
      </c>
      <c r="F309" s="74"/>
      <c r="G309" s="75">
        <f t="shared" si="72"/>
        <v>0</v>
      </c>
      <c r="H309" s="74"/>
      <c r="I309" s="74"/>
      <c r="J309" s="75">
        <f t="shared" si="71"/>
        <v>0</v>
      </c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5">
        <f t="shared" si="68"/>
        <v>0</v>
      </c>
      <c r="AA309" s="74"/>
      <c r="AB309" s="74"/>
    </row>
    <row r="310" spans="1:28" hidden="1" outlineLevel="1" x14ac:dyDescent="0.2">
      <c r="A310" s="14" t="s">
        <v>376</v>
      </c>
      <c r="B310" s="20" t="s">
        <v>145</v>
      </c>
      <c r="C310" s="20" t="s">
        <v>168</v>
      </c>
      <c r="D310" s="76"/>
      <c r="E310" s="73">
        <v>87.4</v>
      </c>
      <c r="F310" s="74"/>
      <c r="G310" s="75">
        <f t="shared" si="72"/>
        <v>0</v>
      </c>
      <c r="H310" s="74"/>
      <c r="I310" s="74"/>
      <c r="J310" s="75">
        <f t="shared" si="71"/>
        <v>0</v>
      </c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5">
        <f t="shared" si="68"/>
        <v>0</v>
      </c>
      <c r="AA310" s="74"/>
      <c r="AB310" s="74"/>
    </row>
    <row r="311" spans="1:28" ht="50.25" hidden="1" customHeight="1" collapsed="1" x14ac:dyDescent="0.2">
      <c r="A311" s="14" t="s">
        <v>378</v>
      </c>
      <c r="B311" s="20" t="s">
        <v>145</v>
      </c>
      <c r="C311" s="20" t="s">
        <v>168</v>
      </c>
      <c r="D311" s="76">
        <v>6144.1</v>
      </c>
      <c r="E311" s="73">
        <v>79701.8</v>
      </c>
      <c r="F311" s="74"/>
      <c r="G311" s="75">
        <f>SUM(I311+H311)</f>
        <v>31529.200000000001</v>
      </c>
      <c r="H311" s="74">
        <v>31529.200000000001</v>
      </c>
      <c r="I311" s="74"/>
      <c r="J311" s="75">
        <f t="shared" si="71"/>
        <v>106916.79999999999</v>
      </c>
      <c r="K311" s="74">
        <v>47164.7</v>
      </c>
      <c r="L311" s="74"/>
      <c r="M311" s="74"/>
      <c r="N311" s="74"/>
      <c r="O311" s="74"/>
      <c r="P311" s="74"/>
      <c r="Q311" s="74"/>
      <c r="R311" s="74"/>
      <c r="S311" s="74"/>
      <c r="T311" s="117">
        <f>SUM(U311)</f>
        <v>59752.1</v>
      </c>
      <c r="U311" s="117">
        <v>59752.1</v>
      </c>
      <c r="V311" s="117"/>
      <c r="W311" s="117"/>
      <c r="X311" s="117"/>
      <c r="Y311" s="117"/>
      <c r="Z311" s="75">
        <f t="shared" si="68"/>
        <v>105416.79999999999</v>
      </c>
      <c r="AA311" s="117">
        <v>45664.7</v>
      </c>
      <c r="AB311" s="117">
        <v>59752.1</v>
      </c>
    </row>
    <row r="312" spans="1:28" ht="39.75" hidden="1" customHeight="1" x14ac:dyDescent="0.2">
      <c r="A312" s="14" t="s">
        <v>116</v>
      </c>
      <c r="B312" s="20"/>
      <c r="C312" s="20"/>
      <c r="D312" s="76"/>
      <c r="E312" s="73">
        <v>120</v>
      </c>
      <c r="F312" s="74"/>
      <c r="G312" s="75"/>
      <c r="H312" s="74"/>
      <c r="I312" s="74"/>
      <c r="J312" s="75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5">
        <f t="shared" si="68"/>
        <v>0</v>
      </c>
      <c r="AA312" s="74"/>
      <c r="AB312" s="74"/>
    </row>
    <row r="313" spans="1:28" s="118" customFormat="1" ht="38.25" hidden="1" collapsed="1" x14ac:dyDescent="0.2">
      <c r="A313" s="14" t="s">
        <v>366</v>
      </c>
      <c r="B313" s="20" t="s">
        <v>145</v>
      </c>
      <c r="C313" s="20" t="s">
        <v>168</v>
      </c>
      <c r="D313" s="76"/>
      <c r="E313" s="73">
        <f t="shared" ref="E313:K313" si="73">SUM(E314+E315+E316+E317+E318+E320+E319)</f>
        <v>438.4</v>
      </c>
      <c r="F313" s="73">
        <f t="shared" si="73"/>
        <v>0</v>
      </c>
      <c r="G313" s="75">
        <f>SUM(I313+H313)</f>
        <v>3090</v>
      </c>
      <c r="H313" s="73">
        <f t="shared" si="73"/>
        <v>0</v>
      </c>
      <c r="I313" s="73">
        <v>3090</v>
      </c>
      <c r="J313" s="101">
        <f t="shared" si="73"/>
        <v>0</v>
      </c>
      <c r="K313" s="73">
        <f t="shared" si="73"/>
        <v>0</v>
      </c>
      <c r="L313" s="73"/>
      <c r="M313" s="73"/>
      <c r="N313" s="73"/>
      <c r="O313" s="73"/>
      <c r="P313" s="73"/>
      <c r="Q313" s="73"/>
      <c r="R313" s="73"/>
      <c r="S313" s="73"/>
      <c r="T313" s="73">
        <v>2320</v>
      </c>
      <c r="U313" s="73"/>
      <c r="V313" s="73"/>
      <c r="W313" s="73"/>
      <c r="X313" s="73"/>
      <c r="Y313" s="73"/>
      <c r="Z313" s="75">
        <f t="shared" si="68"/>
        <v>4320</v>
      </c>
      <c r="AA313" s="117">
        <v>2000</v>
      </c>
      <c r="AB313" s="117">
        <v>2320</v>
      </c>
    </row>
    <row r="314" spans="1:28" s="118" customFormat="1" hidden="1" outlineLevel="1" x14ac:dyDescent="0.2">
      <c r="A314" s="14" t="s">
        <v>232</v>
      </c>
      <c r="B314" s="20" t="s">
        <v>145</v>
      </c>
      <c r="C314" s="20" t="s">
        <v>168</v>
      </c>
      <c r="D314" s="76"/>
      <c r="E314" s="73">
        <v>45</v>
      </c>
      <c r="F314" s="117"/>
      <c r="G314" s="75">
        <f t="shared" si="72"/>
        <v>0</v>
      </c>
      <c r="H314" s="117"/>
      <c r="I314" s="117"/>
      <c r="J314" s="75">
        <f t="shared" si="71"/>
        <v>0</v>
      </c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75">
        <f t="shared" si="68"/>
        <v>0</v>
      </c>
      <c r="AA314" s="117"/>
      <c r="AB314" s="117"/>
    </row>
    <row r="315" spans="1:28" s="118" customFormat="1" hidden="1" outlineLevel="1" x14ac:dyDescent="0.2">
      <c r="A315" s="14" t="s">
        <v>233</v>
      </c>
      <c r="B315" s="20" t="s">
        <v>145</v>
      </c>
      <c r="C315" s="20" t="s">
        <v>168</v>
      </c>
      <c r="D315" s="76"/>
      <c r="E315" s="73">
        <v>37</v>
      </c>
      <c r="F315" s="117"/>
      <c r="G315" s="75">
        <f t="shared" si="72"/>
        <v>0</v>
      </c>
      <c r="H315" s="117"/>
      <c r="I315" s="117"/>
      <c r="J315" s="75">
        <f t="shared" si="71"/>
        <v>0</v>
      </c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75">
        <f t="shared" si="68"/>
        <v>0</v>
      </c>
      <c r="AA315" s="117"/>
      <c r="AB315" s="117"/>
    </row>
    <row r="316" spans="1:28" s="118" customFormat="1" hidden="1" outlineLevel="1" x14ac:dyDescent="0.2">
      <c r="A316" s="14" t="s">
        <v>234</v>
      </c>
      <c r="B316" s="20" t="s">
        <v>145</v>
      </c>
      <c r="C316" s="20" t="s">
        <v>168</v>
      </c>
      <c r="D316" s="76"/>
      <c r="E316" s="73">
        <v>48</v>
      </c>
      <c r="F316" s="117"/>
      <c r="G316" s="75">
        <f t="shared" si="72"/>
        <v>0</v>
      </c>
      <c r="H316" s="117"/>
      <c r="I316" s="117"/>
      <c r="J316" s="75">
        <f t="shared" si="71"/>
        <v>0</v>
      </c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75">
        <f t="shared" si="68"/>
        <v>0</v>
      </c>
      <c r="AA316" s="117"/>
      <c r="AB316" s="117"/>
    </row>
    <row r="317" spans="1:28" s="118" customFormat="1" hidden="1" outlineLevel="1" x14ac:dyDescent="0.2">
      <c r="A317" s="14" t="s">
        <v>235</v>
      </c>
      <c r="B317" s="20" t="s">
        <v>145</v>
      </c>
      <c r="C317" s="20" t="s">
        <v>168</v>
      </c>
      <c r="D317" s="76"/>
      <c r="E317" s="73">
        <v>108</v>
      </c>
      <c r="F317" s="117"/>
      <c r="G317" s="75">
        <f t="shared" si="72"/>
        <v>0</v>
      </c>
      <c r="H317" s="117"/>
      <c r="I317" s="117"/>
      <c r="J317" s="75">
        <f t="shared" si="71"/>
        <v>0</v>
      </c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75">
        <f t="shared" si="68"/>
        <v>0</v>
      </c>
      <c r="AA317" s="117"/>
      <c r="AB317" s="117"/>
    </row>
    <row r="318" spans="1:28" s="118" customFormat="1" hidden="1" outlineLevel="1" x14ac:dyDescent="0.2">
      <c r="A318" s="14" t="s">
        <v>185</v>
      </c>
      <c r="B318" s="20" t="s">
        <v>145</v>
      </c>
      <c r="C318" s="20" t="s">
        <v>168</v>
      </c>
      <c r="D318" s="76"/>
      <c r="E318" s="73">
        <v>55</v>
      </c>
      <c r="F318" s="117"/>
      <c r="G318" s="75">
        <f t="shared" si="72"/>
        <v>0</v>
      </c>
      <c r="H318" s="117"/>
      <c r="I318" s="117"/>
      <c r="J318" s="75">
        <f t="shared" si="71"/>
        <v>0</v>
      </c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75">
        <f t="shared" si="68"/>
        <v>0</v>
      </c>
      <c r="AA318" s="117"/>
      <c r="AB318" s="117"/>
    </row>
    <row r="319" spans="1:28" s="118" customFormat="1" hidden="1" outlineLevel="1" x14ac:dyDescent="0.2">
      <c r="A319" s="14" t="s">
        <v>186</v>
      </c>
      <c r="B319" s="20" t="s">
        <v>145</v>
      </c>
      <c r="C319" s="20" t="s">
        <v>168</v>
      </c>
      <c r="D319" s="76"/>
      <c r="E319" s="73">
        <v>142.6</v>
      </c>
      <c r="F319" s="117"/>
      <c r="G319" s="75">
        <f t="shared" si="72"/>
        <v>0</v>
      </c>
      <c r="H319" s="117"/>
      <c r="I319" s="117"/>
      <c r="J319" s="75">
        <f t="shared" si="71"/>
        <v>0</v>
      </c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75">
        <f t="shared" si="68"/>
        <v>0</v>
      </c>
      <c r="AA319" s="117"/>
      <c r="AB319" s="117"/>
    </row>
    <row r="320" spans="1:28" s="118" customFormat="1" ht="25.5" hidden="1" outlineLevel="1" x14ac:dyDescent="0.2">
      <c r="A320" s="14" t="s">
        <v>187</v>
      </c>
      <c r="B320" s="20" t="s">
        <v>145</v>
      </c>
      <c r="C320" s="20" t="s">
        <v>168</v>
      </c>
      <c r="D320" s="76"/>
      <c r="E320" s="73">
        <v>2.8</v>
      </c>
      <c r="F320" s="117"/>
      <c r="G320" s="75">
        <f t="shared" si="72"/>
        <v>0</v>
      </c>
      <c r="H320" s="117"/>
      <c r="I320" s="117"/>
      <c r="J320" s="75">
        <f t="shared" si="71"/>
        <v>0</v>
      </c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75">
        <f t="shared" si="68"/>
        <v>0</v>
      </c>
      <c r="AA320" s="117"/>
      <c r="AB320" s="117"/>
    </row>
    <row r="321" spans="1:28" s="118" customFormat="1" ht="37.5" hidden="1" customHeight="1" collapsed="1" x14ac:dyDescent="0.2">
      <c r="A321" s="14" t="s">
        <v>238</v>
      </c>
      <c r="B321" s="20" t="s">
        <v>145</v>
      </c>
      <c r="C321" s="20" t="s">
        <v>168</v>
      </c>
      <c r="D321" s="76"/>
      <c r="E321" s="73"/>
      <c r="F321" s="117"/>
      <c r="G321" s="75">
        <f t="shared" si="72"/>
        <v>0</v>
      </c>
      <c r="H321" s="117"/>
      <c r="I321" s="117"/>
      <c r="J321" s="75">
        <f t="shared" si="71"/>
        <v>10008</v>
      </c>
      <c r="K321" s="117">
        <v>5004</v>
      </c>
      <c r="L321" s="117"/>
      <c r="M321" s="117"/>
      <c r="N321" s="117"/>
      <c r="O321" s="117"/>
      <c r="P321" s="117"/>
      <c r="Q321" s="117"/>
      <c r="R321" s="117"/>
      <c r="S321" s="117"/>
      <c r="T321" s="117">
        <v>5004</v>
      </c>
      <c r="U321" s="117"/>
      <c r="V321" s="117"/>
      <c r="W321" s="117"/>
      <c r="X321" s="117"/>
      <c r="Y321" s="117"/>
      <c r="Z321" s="75">
        <f t="shared" si="68"/>
        <v>10008</v>
      </c>
      <c r="AA321" s="117">
        <v>5004</v>
      </c>
      <c r="AB321" s="117">
        <v>5004</v>
      </c>
    </row>
    <row r="322" spans="1:28" s="118" customFormat="1" ht="38.25" hidden="1" x14ac:dyDescent="0.2">
      <c r="A322" s="14" t="s">
        <v>113</v>
      </c>
      <c r="B322" s="20" t="s">
        <v>145</v>
      </c>
      <c r="C322" s="20" t="s">
        <v>168</v>
      </c>
      <c r="D322" s="76"/>
      <c r="E322" s="73"/>
      <c r="F322" s="117"/>
      <c r="G322" s="75">
        <f t="shared" si="72"/>
        <v>0</v>
      </c>
      <c r="H322" s="117"/>
      <c r="I322" s="117"/>
      <c r="J322" s="75">
        <f t="shared" si="71"/>
        <v>250</v>
      </c>
      <c r="K322" s="117"/>
      <c r="L322" s="117"/>
      <c r="M322" s="117"/>
      <c r="N322" s="117"/>
      <c r="O322" s="117"/>
      <c r="P322" s="117"/>
      <c r="Q322" s="117"/>
      <c r="R322" s="117"/>
      <c r="S322" s="117"/>
      <c r="T322" s="117">
        <v>250</v>
      </c>
      <c r="U322" s="117"/>
      <c r="V322" s="117"/>
      <c r="W322" s="117"/>
      <c r="X322" s="117"/>
      <c r="Y322" s="117"/>
      <c r="Z322" s="75">
        <f t="shared" si="68"/>
        <v>250</v>
      </c>
      <c r="AA322" s="117"/>
      <c r="AB322" s="117">
        <v>250</v>
      </c>
    </row>
    <row r="323" spans="1:28" s="48" customFormat="1" ht="25.5" hidden="1" x14ac:dyDescent="0.2">
      <c r="A323" s="49" t="s">
        <v>32</v>
      </c>
      <c r="B323" s="50" t="s">
        <v>145</v>
      </c>
      <c r="C323" s="50" t="s">
        <v>168</v>
      </c>
      <c r="D323" s="103"/>
      <c r="E323" s="104"/>
      <c r="F323" s="90"/>
      <c r="G323" s="75">
        <f t="shared" si="72"/>
        <v>0</v>
      </c>
      <c r="H323" s="90"/>
      <c r="I323" s="90"/>
      <c r="J323" s="82">
        <f>K323+T323</f>
        <v>8593.7000000000007</v>
      </c>
      <c r="K323" s="90">
        <f>L323+M323+N323+O323+R323</f>
        <v>8593.7000000000007</v>
      </c>
      <c r="L323" s="90">
        <v>3598.6</v>
      </c>
      <c r="M323" s="90"/>
      <c r="N323" s="90"/>
      <c r="O323" s="90"/>
      <c r="P323" s="90"/>
      <c r="Q323" s="90"/>
      <c r="R323" s="90">
        <v>4995.1000000000004</v>
      </c>
      <c r="S323" s="90"/>
      <c r="T323" s="90"/>
      <c r="U323" s="90"/>
      <c r="V323" s="90"/>
      <c r="W323" s="90"/>
      <c r="X323" s="90"/>
      <c r="Y323" s="90"/>
      <c r="Z323" s="75">
        <f t="shared" si="68"/>
        <v>500</v>
      </c>
      <c r="AA323" s="90">
        <v>500</v>
      </c>
      <c r="AB323" s="90"/>
    </row>
    <row r="324" spans="1:28" s="18" customFormat="1" ht="15" hidden="1" customHeight="1" x14ac:dyDescent="0.2">
      <c r="A324" s="16" t="s">
        <v>239</v>
      </c>
      <c r="B324" s="24" t="s">
        <v>145</v>
      </c>
      <c r="C324" s="17" t="s">
        <v>145</v>
      </c>
      <c r="D324" s="105">
        <f>SUM(D325+D338+D344+D350+D353+D354+D357)</f>
        <v>54866.299999999996</v>
      </c>
      <c r="E324" s="105">
        <f>SUM(E325+E338+E344+E350+E353+E354)</f>
        <v>59726.899999999994</v>
      </c>
      <c r="F324" s="105">
        <f>SUM(F325+F338+F344+F350+F353+F354)</f>
        <v>0</v>
      </c>
      <c r="G324" s="75">
        <f t="shared" si="72"/>
        <v>41558</v>
      </c>
      <c r="H324" s="105">
        <f>SUM(H325+H338+H344+H350+H353+H354+H358)</f>
        <v>28242.699999999997</v>
      </c>
      <c r="I324" s="105">
        <f>SUM(I325+I338+I344+I350+I353+I354+I358)</f>
        <v>13315.3</v>
      </c>
      <c r="J324" s="106">
        <f>SUM(J325+J338+J344+J350+J353+J354+J358)</f>
        <v>53897.5</v>
      </c>
      <c r="K324" s="105">
        <f>SUM(K325+K338+K344+K350+K353+K354)</f>
        <v>40582.199999999997</v>
      </c>
      <c r="L324" s="105">
        <f>SUM(L325+L338+L344+L350+L353+L354)</f>
        <v>1109</v>
      </c>
      <c r="M324" s="105">
        <f>SUM(M325+M338+M344+M350+M353+M354)</f>
        <v>10</v>
      </c>
      <c r="N324" s="105">
        <f>SUM(N325+N338+N344+N350+N353+N354)</f>
        <v>0</v>
      </c>
      <c r="O324" s="105">
        <f>SUM(O325+O338+O344+O350+O353+O354)</f>
        <v>500.4</v>
      </c>
      <c r="P324" s="105"/>
      <c r="Q324" s="105"/>
      <c r="R324" s="105">
        <f>SUM(R325+R338+R344+R350+R353+R354)</f>
        <v>49</v>
      </c>
      <c r="S324" s="105">
        <f>SUM(S325+S338+S344+S350+S353+S354)</f>
        <v>0</v>
      </c>
      <c r="T324" s="105">
        <f>SUM(T325+T338+T344+T350+T353+T354+T358)</f>
        <v>13315.3</v>
      </c>
      <c r="U324" s="105"/>
      <c r="V324" s="105"/>
      <c r="W324" s="105"/>
      <c r="X324" s="105"/>
      <c r="Y324" s="105"/>
      <c r="Z324" s="75">
        <f t="shared" si="68"/>
        <v>51588.099999999991</v>
      </c>
      <c r="AA324" s="105">
        <f>SUM(AA325+AA338+AA344+AA350+AA353+AA354)</f>
        <v>38272.799999999996</v>
      </c>
      <c r="AB324" s="105">
        <f>SUM(AB325+AB338+AB344+AB350+AB353+AB354+AB358)</f>
        <v>13315.3</v>
      </c>
    </row>
    <row r="325" spans="1:28" ht="51" hidden="1" collapsed="1" x14ac:dyDescent="0.2">
      <c r="A325" s="14" t="s">
        <v>379</v>
      </c>
      <c r="B325" s="20" t="s">
        <v>145</v>
      </c>
      <c r="C325" s="15" t="s">
        <v>145</v>
      </c>
      <c r="D325" s="73">
        <f>SUM(D326+D327+D328+D329+D330+D331+D332+D333+D334+D335+D336+D337)</f>
        <v>20446.199999999997</v>
      </c>
      <c r="E325" s="73">
        <f>SUM(E326+E327+E328+E329+E330+E331+E332+E333+E334+E335+E336+E337)</f>
        <v>20433.699999999997</v>
      </c>
      <c r="F325" s="73">
        <f>SUM(F326+F327+F328+F329+F330+F331+F332+F333+F334+F335+F336)</f>
        <v>0</v>
      </c>
      <c r="G325" s="75">
        <f t="shared" si="72"/>
        <v>8229.7999999999993</v>
      </c>
      <c r="H325" s="73">
        <f>SUM(H326+H327+H328+H329+H330+H331+H332+H333+H334+H335+H336+H337)</f>
        <v>2027.6</v>
      </c>
      <c r="I325" s="73">
        <f>SUM(I326+I327+I328+I329+I330+I331+I332+I333+I334+I335+I336)</f>
        <v>6202.2</v>
      </c>
      <c r="J325" s="101">
        <f>SUM(J326+J327+J328+J329+J330+J331+J332+J333+J334+J335+J336+J337)</f>
        <v>8229.7999999999993</v>
      </c>
      <c r="K325" s="73">
        <f>SUM(K326+K327+K328+K329+K330+K331+K332+K333+K334+K335+K336+K337)</f>
        <v>2027.6</v>
      </c>
      <c r="L325" s="73">
        <f>SUM(L326+L327+L328+L329+L330+L331+L332+L333+L334+L335+L336)</f>
        <v>0</v>
      </c>
      <c r="M325" s="73">
        <f>SUM(M326+M327+M328+M329+M330+M331+M332+M333+M334+M335+M336)</f>
        <v>0</v>
      </c>
      <c r="N325" s="73">
        <f>SUM(N326+N327+N328+N329+N330+N331+N332+N333+N334+N335+N336)</f>
        <v>0</v>
      </c>
      <c r="O325" s="73">
        <f>SUM(O326+O327+O328+O329+O330+O331+O332+O333+O334+O335+O336)</f>
        <v>0</v>
      </c>
      <c r="P325" s="73"/>
      <c r="Q325" s="73"/>
      <c r="R325" s="73">
        <f>SUM(R326+R327+R328+R329+R330+R331+R332+R333+R334+R335+R336)</f>
        <v>0</v>
      </c>
      <c r="S325" s="73">
        <f>SUM(S326+S327+S328+S329+S330+S331+S332+S333+S334+S335+S336)</f>
        <v>0</v>
      </c>
      <c r="T325" s="73">
        <f>SUM(T326+T327+T328+T329+T330+T331+T332+T333+T334+T335+T336)</f>
        <v>6202.2</v>
      </c>
      <c r="U325" s="73"/>
      <c r="V325" s="73"/>
      <c r="W325" s="73"/>
      <c r="X325" s="73"/>
      <c r="Y325" s="73"/>
      <c r="Z325" s="75">
        <f t="shared" si="68"/>
        <v>8229.7999999999993</v>
      </c>
      <c r="AA325" s="73">
        <f>SUM(AA326+AA327+AA328+AA329+AA330+AA331+AA332+AA333+AA334+AA335+AA336+AA337)</f>
        <v>2027.6</v>
      </c>
      <c r="AB325" s="73">
        <f>SUM(AB326+AB327+AB328+AB329+AB330+AB331+AB332+AB333+AB334+AB335+AB336)</f>
        <v>6202.2</v>
      </c>
    </row>
    <row r="326" spans="1:28" hidden="1" outlineLevel="1" x14ac:dyDescent="0.2">
      <c r="A326" s="40" t="s">
        <v>16</v>
      </c>
      <c r="B326" s="20" t="s">
        <v>145</v>
      </c>
      <c r="C326" s="15" t="s">
        <v>145</v>
      </c>
      <c r="D326" s="72">
        <v>835.8</v>
      </c>
      <c r="E326" s="73">
        <v>270.60000000000002</v>
      </c>
      <c r="F326" s="74"/>
      <c r="G326" s="75">
        <f t="shared" si="72"/>
        <v>0</v>
      </c>
      <c r="H326" s="74"/>
      <c r="I326" s="74"/>
      <c r="J326" s="75">
        <f t="shared" ref="J326:J337" si="74">SUM(K326+T326)</f>
        <v>0</v>
      </c>
      <c r="K326" s="74">
        <f>L326+M326+N326+O326+R326+S326</f>
        <v>0</v>
      </c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5">
        <f t="shared" si="68"/>
        <v>0</v>
      </c>
      <c r="AA326" s="74"/>
      <c r="AB326" s="74"/>
    </row>
    <row r="327" spans="1:28" hidden="1" outlineLevel="1" x14ac:dyDescent="0.2">
      <c r="A327" s="40" t="s">
        <v>15</v>
      </c>
      <c r="B327" s="20" t="s">
        <v>145</v>
      </c>
      <c r="C327" s="15" t="s">
        <v>145</v>
      </c>
      <c r="D327" s="72">
        <v>774.2</v>
      </c>
      <c r="E327" s="73">
        <v>224.2</v>
      </c>
      <c r="F327" s="74"/>
      <c r="G327" s="75">
        <f t="shared" si="72"/>
        <v>0</v>
      </c>
      <c r="H327" s="74"/>
      <c r="I327" s="74"/>
      <c r="J327" s="75">
        <f t="shared" si="74"/>
        <v>0</v>
      </c>
      <c r="K327" s="74">
        <f t="shared" ref="K327:K336" si="75">L327+M327+N327+O327+R327+S327</f>
        <v>0</v>
      </c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5">
        <f t="shared" si="68"/>
        <v>0</v>
      </c>
      <c r="AA327" s="74"/>
      <c r="AB327" s="74"/>
    </row>
    <row r="328" spans="1:28" hidden="1" outlineLevel="1" x14ac:dyDescent="0.2">
      <c r="A328" s="14" t="s">
        <v>234</v>
      </c>
      <c r="B328" s="20" t="s">
        <v>145</v>
      </c>
      <c r="C328" s="15" t="s">
        <v>145</v>
      </c>
      <c r="D328" s="72">
        <v>1764.2</v>
      </c>
      <c r="E328" s="73">
        <v>257.7</v>
      </c>
      <c r="F328" s="74"/>
      <c r="G328" s="75">
        <f t="shared" si="72"/>
        <v>0</v>
      </c>
      <c r="H328" s="74"/>
      <c r="I328" s="74"/>
      <c r="J328" s="75">
        <f t="shared" si="74"/>
        <v>0</v>
      </c>
      <c r="K328" s="74">
        <f t="shared" si="75"/>
        <v>0</v>
      </c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5">
        <f t="shared" si="68"/>
        <v>0</v>
      </c>
      <c r="AA328" s="74"/>
      <c r="AB328" s="74"/>
    </row>
    <row r="329" spans="1:28" hidden="1" outlineLevel="1" x14ac:dyDescent="0.2">
      <c r="A329" s="14" t="s">
        <v>235</v>
      </c>
      <c r="B329" s="20" t="s">
        <v>145</v>
      </c>
      <c r="C329" s="15" t="s">
        <v>145</v>
      </c>
      <c r="D329" s="72">
        <v>2455.6</v>
      </c>
      <c r="E329" s="73">
        <v>438.5</v>
      </c>
      <c r="F329" s="74"/>
      <c r="G329" s="75">
        <f t="shared" si="72"/>
        <v>0</v>
      </c>
      <c r="H329" s="74"/>
      <c r="I329" s="74"/>
      <c r="J329" s="75">
        <f t="shared" si="74"/>
        <v>0</v>
      </c>
      <c r="K329" s="74">
        <f t="shared" si="75"/>
        <v>0</v>
      </c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5">
        <f t="shared" ref="Z329:Z392" si="76">SUM(AA329:AB329)</f>
        <v>0</v>
      </c>
      <c r="AA329" s="74"/>
      <c r="AB329" s="74"/>
    </row>
    <row r="330" spans="1:28" hidden="1" outlineLevel="1" x14ac:dyDescent="0.2">
      <c r="A330" s="14" t="s">
        <v>184</v>
      </c>
      <c r="B330" s="20" t="s">
        <v>145</v>
      </c>
      <c r="C330" s="15" t="s">
        <v>145</v>
      </c>
      <c r="D330" s="72">
        <v>1244.2</v>
      </c>
      <c r="E330" s="73">
        <v>363.9</v>
      </c>
      <c r="F330" s="74"/>
      <c r="G330" s="75">
        <f t="shared" si="72"/>
        <v>0</v>
      </c>
      <c r="H330" s="74"/>
      <c r="I330" s="74"/>
      <c r="J330" s="75">
        <f t="shared" si="74"/>
        <v>0</v>
      </c>
      <c r="K330" s="74">
        <f t="shared" si="75"/>
        <v>0</v>
      </c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5">
        <f t="shared" si="76"/>
        <v>0</v>
      </c>
      <c r="AA330" s="74"/>
      <c r="AB330" s="74"/>
    </row>
    <row r="331" spans="1:28" hidden="1" outlineLevel="1" x14ac:dyDescent="0.2">
      <c r="A331" s="14" t="s">
        <v>185</v>
      </c>
      <c r="B331" s="20" t="s">
        <v>145</v>
      </c>
      <c r="C331" s="15" t="s">
        <v>145</v>
      </c>
      <c r="D331" s="72">
        <v>1081.5999999999999</v>
      </c>
      <c r="E331" s="73">
        <v>218.7</v>
      </c>
      <c r="F331" s="74"/>
      <c r="G331" s="75">
        <f t="shared" si="72"/>
        <v>0</v>
      </c>
      <c r="H331" s="74"/>
      <c r="I331" s="74"/>
      <c r="J331" s="75">
        <f t="shared" si="74"/>
        <v>0</v>
      </c>
      <c r="K331" s="74">
        <f t="shared" si="75"/>
        <v>0</v>
      </c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5">
        <f t="shared" si="76"/>
        <v>0</v>
      </c>
      <c r="AA331" s="74"/>
      <c r="AB331" s="74"/>
    </row>
    <row r="332" spans="1:28" hidden="1" outlineLevel="1" x14ac:dyDescent="0.2">
      <c r="A332" s="14" t="s">
        <v>236</v>
      </c>
      <c r="B332" s="20" t="s">
        <v>145</v>
      </c>
      <c r="C332" s="15" t="s">
        <v>145</v>
      </c>
      <c r="D332" s="72">
        <v>988.5</v>
      </c>
      <c r="E332" s="73">
        <v>270.7</v>
      </c>
      <c r="F332" s="74"/>
      <c r="G332" s="75">
        <f t="shared" si="72"/>
        <v>0</v>
      </c>
      <c r="H332" s="74"/>
      <c r="I332" s="74"/>
      <c r="J332" s="75">
        <f t="shared" si="74"/>
        <v>0</v>
      </c>
      <c r="K332" s="74">
        <f t="shared" si="75"/>
        <v>0</v>
      </c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5">
        <f t="shared" si="76"/>
        <v>0</v>
      </c>
      <c r="AA332" s="74"/>
      <c r="AB332" s="74"/>
    </row>
    <row r="333" spans="1:28" hidden="1" outlineLevel="1" x14ac:dyDescent="0.2">
      <c r="A333" s="14" t="s">
        <v>375</v>
      </c>
      <c r="B333" s="20" t="s">
        <v>145</v>
      </c>
      <c r="C333" s="15" t="s">
        <v>145</v>
      </c>
      <c r="D333" s="72"/>
      <c r="E333" s="73">
        <v>412.5</v>
      </c>
      <c r="F333" s="74"/>
      <c r="G333" s="75">
        <f t="shared" si="72"/>
        <v>0</v>
      </c>
      <c r="H333" s="74"/>
      <c r="I333" s="74"/>
      <c r="J333" s="75">
        <f t="shared" si="74"/>
        <v>0</v>
      </c>
      <c r="K333" s="74">
        <f t="shared" si="75"/>
        <v>0</v>
      </c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5">
        <f t="shared" si="76"/>
        <v>0</v>
      </c>
      <c r="AA333" s="74"/>
      <c r="AB333" s="74"/>
    </row>
    <row r="334" spans="1:28" hidden="1" outlineLevel="1" x14ac:dyDescent="0.2">
      <c r="A334" s="14" t="s">
        <v>159</v>
      </c>
      <c r="B334" s="20" t="s">
        <v>145</v>
      </c>
      <c r="C334" s="15" t="s">
        <v>145</v>
      </c>
      <c r="D334" s="72">
        <v>2266.8000000000002</v>
      </c>
      <c r="E334" s="73">
        <v>2455</v>
      </c>
      <c r="F334" s="74"/>
      <c r="G334" s="75">
        <f t="shared" si="72"/>
        <v>0</v>
      </c>
      <c r="H334" s="74"/>
      <c r="I334" s="74"/>
      <c r="J334" s="75">
        <f t="shared" si="74"/>
        <v>0</v>
      </c>
      <c r="K334" s="74">
        <f t="shared" si="75"/>
        <v>0</v>
      </c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5">
        <f t="shared" si="76"/>
        <v>0</v>
      </c>
      <c r="AA334" s="74"/>
      <c r="AB334" s="74"/>
    </row>
    <row r="335" spans="1:28" ht="25.5" hidden="1" outlineLevel="1" x14ac:dyDescent="0.2">
      <c r="A335" s="14" t="s">
        <v>240</v>
      </c>
      <c r="B335" s="20" t="s">
        <v>145</v>
      </c>
      <c r="C335" s="15" t="s">
        <v>145</v>
      </c>
      <c r="D335" s="72">
        <v>445.9</v>
      </c>
      <c r="E335" s="73">
        <v>812.6</v>
      </c>
      <c r="F335" s="74"/>
      <c r="G335" s="75">
        <f t="shared" si="72"/>
        <v>0</v>
      </c>
      <c r="H335" s="74"/>
      <c r="I335" s="74"/>
      <c r="J335" s="75">
        <f t="shared" si="74"/>
        <v>0</v>
      </c>
      <c r="K335" s="74">
        <f t="shared" si="75"/>
        <v>0</v>
      </c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5">
        <f t="shared" si="76"/>
        <v>0</v>
      </c>
      <c r="AA335" s="74"/>
      <c r="AB335" s="74"/>
    </row>
    <row r="336" spans="1:28" hidden="1" outlineLevel="1" x14ac:dyDescent="0.2">
      <c r="A336" s="14" t="s">
        <v>381</v>
      </c>
      <c r="B336" s="20" t="s">
        <v>145</v>
      </c>
      <c r="C336" s="15" t="s">
        <v>145</v>
      </c>
      <c r="D336" s="72"/>
      <c r="E336" s="73">
        <v>4757.3999999999996</v>
      </c>
      <c r="F336" s="74"/>
      <c r="G336" s="75">
        <f t="shared" si="72"/>
        <v>6202.2</v>
      </c>
      <c r="H336" s="74"/>
      <c r="I336" s="74">
        <v>6202.2</v>
      </c>
      <c r="J336" s="75">
        <f t="shared" si="74"/>
        <v>6202.2</v>
      </c>
      <c r="K336" s="74">
        <f t="shared" si="75"/>
        <v>0</v>
      </c>
      <c r="L336" s="74"/>
      <c r="M336" s="74"/>
      <c r="N336" s="74"/>
      <c r="O336" s="74"/>
      <c r="P336" s="74"/>
      <c r="Q336" s="74"/>
      <c r="R336" s="74"/>
      <c r="S336" s="74"/>
      <c r="T336" s="74">
        <v>6202.2</v>
      </c>
      <c r="U336" s="74"/>
      <c r="V336" s="74"/>
      <c r="W336" s="74"/>
      <c r="X336" s="74"/>
      <c r="Y336" s="74"/>
      <c r="Z336" s="75">
        <f t="shared" si="76"/>
        <v>6202.2</v>
      </c>
      <c r="AA336" s="74"/>
      <c r="AB336" s="74">
        <v>6202.2</v>
      </c>
    </row>
    <row r="337" spans="1:28" hidden="1" outlineLevel="1" x14ac:dyDescent="0.2">
      <c r="A337" s="40" t="s">
        <v>17</v>
      </c>
      <c r="B337" s="20" t="s">
        <v>145</v>
      </c>
      <c r="C337" s="15" t="s">
        <v>145</v>
      </c>
      <c r="D337" s="72">
        <v>8589.4</v>
      </c>
      <c r="E337" s="73">
        <v>9951.9</v>
      </c>
      <c r="F337" s="74"/>
      <c r="G337" s="75">
        <f t="shared" si="72"/>
        <v>2027.6</v>
      </c>
      <c r="H337" s="74">
        <v>2027.6</v>
      </c>
      <c r="I337" s="74"/>
      <c r="J337" s="75">
        <f t="shared" si="74"/>
        <v>2027.6</v>
      </c>
      <c r="K337" s="74">
        <v>2027.6</v>
      </c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5">
        <f t="shared" si="76"/>
        <v>2027.6</v>
      </c>
      <c r="AA337" s="74">
        <v>2027.6</v>
      </c>
      <c r="AB337" s="74"/>
    </row>
    <row r="338" spans="1:28" ht="38.25" hidden="1" collapsed="1" x14ac:dyDescent="0.2">
      <c r="A338" s="14" t="s">
        <v>380</v>
      </c>
      <c r="B338" s="20" t="s">
        <v>145</v>
      </c>
      <c r="C338" s="15" t="s">
        <v>145</v>
      </c>
      <c r="D338" s="73">
        <f t="shared" ref="D338:J338" si="77">SUM(D339+D340+D341+D342+D343)</f>
        <v>4004.7</v>
      </c>
      <c r="E338" s="73">
        <f t="shared" si="77"/>
        <v>3528</v>
      </c>
      <c r="F338" s="73">
        <f t="shared" si="77"/>
        <v>0</v>
      </c>
      <c r="G338" s="75">
        <f t="shared" si="72"/>
        <v>0</v>
      </c>
      <c r="H338" s="73">
        <f t="shared" si="77"/>
        <v>0</v>
      </c>
      <c r="I338" s="73">
        <f t="shared" si="77"/>
        <v>0</v>
      </c>
      <c r="J338" s="101">
        <f t="shared" si="77"/>
        <v>0</v>
      </c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5">
        <f t="shared" si="76"/>
        <v>0</v>
      </c>
      <c r="AA338" s="74"/>
      <c r="AB338" s="74"/>
    </row>
    <row r="339" spans="1:28" hidden="1" outlineLevel="1" x14ac:dyDescent="0.2">
      <c r="A339" s="14" t="s">
        <v>162</v>
      </c>
      <c r="B339" s="20" t="s">
        <v>145</v>
      </c>
      <c r="C339" s="15" t="s">
        <v>145</v>
      </c>
      <c r="D339" s="72">
        <v>155.9</v>
      </c>
      <c r="E339" s="73">
        <v>60</v>
      </c>
      <c r="F339" s="74"/>
      <c r="G339" s="75">
        <f t="shared" si="72"/>
        <v>0</v>
      </c>
      <c r="H339" s="74"/>
      <c r="I339" s="74"/>
      <c r="J339" s="75">
        <f>SUM(K339+T339)</f>
        <v>0</v>
      </c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5">
        <f t="shared" si="76"/>
        <v>0</v>
      </c>
      <c r="AA339" s="74"/>
      <c r="AB339" s="74"/>
    </row>
    <row r="340" spans="1:28" hidden="1" outlineLevel="1" x14ac:dyDescent="0.2">
      <c r="A340" s="14" t="s">
        <v>188</v>
      </c>
      <c r="B340" s="20" t="s">
        <v>145</v>
      </c>
      <c r="C340" s="15" t="s">
        <v>145</v>
      </c>
      <c r="D340" s="72"/>
      <c r="E340" s="73">
        <v>62.6</v>
      </c>
      <c r="F340" s="74"/>
      <c r="G340" s="75">
        <f t="shared" si="72"/>
        <v>0</v>
      </c>
      <c r="H340" s="74"/>
      <c r="I340" s="74"/>
      <c r="J340" s="75">
        <f>SUM(K340+T340)</f>
        <v>0</v>
      </c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5">
        <f t="shared" si="76"/>
        <v>0</v>
      </c>
      <c r="AA340" s="74"/>
      <c r="AB340" s="74"/>
    </row>
    <row r="341" spans="1:28" hidden="1" outlineLevel="1" x14ac:dyDescent="0.2">
      <c r="A341" s="14" t="s">
        <v>160</v>
      </c>
      <c r="B341" s="20" t="s">
        <v>145</v>
      </c>
      <c r="C341" s="15" t="s">
        <v>145</v>
      </c>
      <c r="D341" s="72">
        <v>100.8</v>
      </c>
      <c r="E341" s="73">
        <v>635</v>
      </c>
      <c r="F341" s="74"/>
      <c r="G341" s="75">
        <f t="shared" si="72"/>
        <v>0</v>
      </c>
      <c r="H341" s="74"/>
      <c r="I341" s="74"/>
      <c r="J341" s="75">
        <f>SUM(K341+T341)</f>
        <v>0</v>
      </c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5">
        <f t="shared" si="76"/>
        <v>0</v>
      </c>
      <c r="AA341" s="74"/>
      <c r="AB341" s="74"/>
    </row>
    <row r="342" spans="1:28" hidden="1" outlineLevel="1" x14ac:dyDescent="0.2">
      <c r="A342" s="14" t="s">
        <v>164</v>
      </c>
      <c r="B342" s="20" t="s">
        <v>145</v>
      </c>
      <c r="C342" s="15" t="s">
        <v>145</v>
      </c>
      <c r="D342" s="72">
        <v>793.4</v>
      </c>
      <c r="E342" s="73">
        <v>400</v>
      </c>
      <c r="F342" s="74"/>
      <c r="G342" s="75">
        <f t="shared" si="72"/>
        <v>0</v>
      </c>
      <c r="H342" s="74"/>
      <c r="I342" s="74"/>
      <c r="J342" s="75">
        <f>SUM(K342+T342)</f>
        <v>0</v>
      </c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5">
        <f t="shared" si="76"/>
        <v>0</v>
      </c>
      <c r="AA342" s="74"/>
      <c r="AB342" s="74"/>
    </row>
    <row r="343" spans="1:28" hidden="1" outlineLevel="1" x14ac:dyDescent="0.2">
      <c r="A343" s="14" t="s">
        <v>241</v>
      </c>
      <c r="B343" s="20" t="s">
        <v>145</v>
      </c>
      <c r="C343" s="15" t="s">
        <v>145</v>
      </c>
      <c r="D343" s="72">
        <v>2954.6</v>
      </c>
      <c r="E343" s="73">
        <v>2370.4</v>
      </c>
      <c r="F343" s="74"/>
      <c r="G343" s="75">
        <f t="shared" si="72"/>
        <v>0</v>
      </c>
      <c r="H343" s="74"/>
      <c r="I343" s="74"/>
      <c r="J343" s="75">
        <f>SUM(K343+T343)</f>
        <v>0</v>
      </c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5">
        <f t="shared" si="76"/>
        <v>0</v>
      </c>
      <c r="AA343" s="74"/>
      <c r="AB343" s="74"/>
    </row>
    <row r="344" spans="1:28" ht="34.5" hidden="1" customHeight="1" collapsed="1" x14ac:dyDescent="0.2">
      <c r="A344" s="40" t="s">
        <v>73</v>
      </c>
      <c r="B344" s="20" t="s">
        <v>145</v>
      </c>
      <c r="C344" s="15" t="s">
        <v>145</v>
      </c>
      <c r="D344" s="73">
        <f>SUM(D345+D346+D347+D348)</f>
        <v>1805.4</v>
      </c>
      <c r="E344" s="73">
        <f>SUM(E345+E346+E347+E348)</f>
        <v>1822</v>
      </c>
      <c r="F344" s="73">
        <f>SUM(F345+F346+F347)</f>
        <v>0</v>
      </c>
      <c r="G344" s="75">
        <f t="shared" si="72"/>
        <v>0</v>
      </c>
      <c r="H344" s="73">
        <f>SUM(H345+H346+H347)</f>
        <v>0</v>
      </c>
      <c r="I344" s="73">
        <f>SUM(I345+I346+I347)</f>
        <v>0</v>
      </c>
      <c r="J344" s="101">
        <f>SUM(J345+J346+J347)</f>
        <v>0</v>
      </c>
      <c r="K344" s="73">
        <f>SUM(K345+K346+K347)</f>
        <v>0</v>
      </c>
      <c r="L344" s="73"/>
      <c r="M344" s="73"/>
      <c r="N344" s="73"/>
      <c r="O344" s="73"/>
      <c r="P344" s="73"/>
      <c r="Q344" s="73"/>
      <c r="R344" s="73"/>
      <c r="S344" s="73"/>
      <c r="T344" s="73">
        <f>SUM(T345+T346+T347)</f>
        <v>0</v>
      </c>
      <c r="U344" s="73"/>
      <c r="V344" s="73"/>
      <c r="W344" s="73"/>
      <c r="X344" s="73"/>
      <c r="Y344" s="73"/>
      <c r="Z344" s="75">
        <f t="shared" si="76"/>
        <v>0</v>
      </c>
      <c r="AA344" s="74"/>
      <c r="AB344" s="74"/>
    </row>
    <row r="345" spans="1:28" hidden="1" outlineLevel="1" x14ac:dyDescent="0.2">
      <c r="A345" s="14" t="s">
        <v>242</v>
      </c>
      <c r="B345" s="20" t="s">
        <v>145</v>
      </c>
      <c r="C345" s="15" t="s">
        <v>145</v>
      </c>
      <c r="D345" s="72">
        <v>332</v>
      </c>
      <c r="E345" s="73">
        <v>272.7</v>
      </c>
      <c r="F345" s="74"/>
      <c r="G345" s="75">
        <f t="shared" si="72"/>
        <v>0</v>
      </c>
      <c r="H345" s="74"/>
      <c r="I345" s="74"/>
      <c r="J345" s="75">
        <f>SUM(K345+T345)</f>
        <v>0</v>
      </c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5">
        <f t="shared" si="76"/>
        <v>0</v>
      </c>
      <c r="AA345" s="74"/>
      <c r="AB345" s="74"/>
    </row>
    <row r="346" spans="1:28" hidden="1" outlineLevel="1" x14ac:dyDescent="0.2">
      <c r="A346" s="14" t="s">
        <v>243</v>
      </c>
      <c r="B346" s="20" t="s">
        <v>145</v>
      </c>
      <c r="C346" s="15" t="s">
        <v>145</v>
      </c>
      <c r="D346" s="72">
        <v>397.2</v>
      </c>
      <c r="E346" s="73">
        <v>277.10000000000002</v>
      </c>
      <c r="F346" s="74"/>
      <c r="G346" s="75">
        <f t="shared" si="72"/>
        <v>0</v>
      </c>
      <c r="H346" s="74"/>
      <c r="I346" s="74"/>
      <c r="J346" s="75">
        <f>SUM(K346+T346)</f>
        <v>0</v>
      </c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5">
        <f t="shared" si="76"/>
        <v>0</v>
      </c>
      <c r="AA346" s="74"/>
      <c r="AB346" s="74"/>
    </row>
    <row r="347" spans="1:28" hidden="1" outlineLevel="1" x14ac:dyDescent="0.2">
      <c r="A347" s="14" t="s">
        <v>244</v>
      </c>
      <c r="B347" s="20" t="s">
        <v>145</v>
      </c>
      <c r="C347" s="15" t="s">
        <v>145</v>
      </c>
      <c r="D347" s="72">
        <v>400</v>
      </c>
      <c r="E347" s="73">
        <v>600</v>
      </c>
      <c r="F347" s="74"/>
      <c r="G347" s="75">
        <f t="shared" si="72"/>
        <v>0</v>
      </c>
      <c r="H347" s="74"/>
      <c r="I347" s="74"/>
      <c r="J347" s="75">
        <f>SUM(K347+T347)</f>
        <v>0</v>
      </c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5">
        <f t="shared" si="76"/>
        <v>0</v>
      </c>
      <c r="AA347" s="74"/>
      <c r="AB347" s="74"/>
    </row>
    <row r="348" spans="1:28" ht="0.75" hidden="1" customHeight="1" outlineLevel="1" x14ac:dyDescent="0.2">
      <c r="A348" s="40" t="s">
        <v>158</v>
      </c>
      <c r="B348" s="20" t="s">
        <v>145</v>
      </c>
      <c r="C348" s="15" t="s">
        <v>145</v>
      </c>
      <c r="D348" s="72">
        <v>676.2</v>
      </c>
      <c r="E348" s="73">
        <v>672.2</v>
      </c>
      <c r="F348" s="74"/>
      <c r="G348" s="75">
        <f t="shared" si="72"/>
        <v>0</v>
      </c>
      <c r="H348" s="74"/>
      <c r="I348" s="74"/>
      <c r="J348" s="75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5">
        <f t="shared" si="76"/>
        <v>0</v>
      </c>
      <c r="AA348" s="74"/>
      <c r="AB348" s="74"/>
    </row>
    <row r="349" spans="1:28" ht="19.5" hidden="1" customHeight="1" outlineLevel="1" x14ac:dyDescent="0.2">
      <c r="A349" s="40"/>
      <c r="B349" s="20"/>
      <c r="C349" s="15"/>
      <c r="D349" s="72"/>
      <c r="E349" s="73"/>
      <c r="F349" s="74"/>
      <c r="G349" s="75"/>
      <c r="H349" s="74"/>
      <c r="I349" s="74"/>
      <c r="J349" s="75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5">
        <f t="shared" si="76"/>
        <v>0</v>
      </c>
      <c r="AA349" s="74"/>
      <c r="AB349" s="74"/>
    </row>
    <row r="350" spans="1:28" ht="27.75" hidden="1" customHeight="1" collapsed="1" x14ac:dyDescent="0.2">
      <c r="A350" s="14" t="s">
        <v>382</v>
      </c>
      <c r="B350" s="20" t="s">
        <v>145</v>
      </c>
      <c r="C350" s="15" t="s">
        <v>145</v>
      </c>
      <c r="D350" s="73">
        <f>SUM(D351+D352)</f>
        <v>28510.6</v>
      </c>
      <c r="E350" s="73">
        <f>SUM(E351+E352)</f>
        <v>33432.6</v>
      </c>
      <c r="F350" s="73">
        <f>SUM(F351+F352)</f>
        <v>0</v>
      </c>
      <c r="G350" s="75">
        <f t="shared" si="72"/>
        <v>26215.1</v>
      </c>
      <c r="H350" s="73">
        <f>SUM(H351+H352)</f>
        <v>26215.1</v>
      </c>
      <c r="I350" s="73">
        <f>SUM(I351+I352)</f>
        <v>0</v>
      </c>
      <c r="J350" s="101">
        <f>SUM(J351+J352)</f>
        <v>35886.199999999997</v>
      </c>
      <c r="K350" s="73">
        <f>SUM(K351+K352)</f>
        <v>35886.199999999997</v>
      </c>
      <c r="L350" s="73"/>
      <c r="M350" s="73"/>
      <c r="N350" s="73"/>
      <c r="O350" s="73"/>
      <c r="P350" s="73"/>
      <c r="Q350" s="73"/>
      <c r="R350" s="73"/>
      <c r="S350" s="73"/>
      <c r="T350" s="73">
        <f>SUM(T351+T352)</f>
        <v>0</v>
      </c>
      <c r="U350" s="73"/>
      <c r="V350" s="73"/>
      <c r="W350" s="73"/>
      <c r="X350" s="73"/>
      <c r="Y350" s="73"/>
      <c r="Z350" s="75">
        <f t="shared" si="76"/>
        <v>35186.199999999997</v>
      </c>
      <c r="AA350" s="73">
        <f>SUM(AA351+AA352)</f>
        <v>35186.199999999997</v>
      </c>
      <c r="AB350" s="73">
        <f>SUM(AB351+AB352)</f>
        <v>0</v>
      </c>
    </row>
    <row r="351" spans="1:28" ht="16.5" hidden="1" customHeight="1" x14ac:dyDescent="0.2">
      <c r="A351" s="14" t="s">
        <v>383</v>
      </c>
      <c r="B351" s="20" t="s">
        <v>145</v>
      </c>
      <c r="C351" s="20" t="s">
        <v>145</v>
      </c>
      <c r="D351" s="76">
        <v>22186.799999999999</v>
      </c>
      <c r="E351" s="73">
        <v>19549</v>
      </c>
      <c r="F351" s="74"/>
      <c r="G351" s="75">
        <f t="shared" si="72"/>
        <v>18647.599999999999</v>
      </c>
      <c r="H351" s="74">
        <v>18647.599999999999</v>
      </c>
      <c r="I351" s="74"/>
      <c r="J351" s="75">
        <f t="shared" ref="J351:J358" si="78">SUM(K351+T351)</f>
        <v>21468.799999999999</v>
      </c>
      <c r="K351" s="74">
        <v>21468.799999999999</v>
      </c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5">
        <f t="shared" si="76"/>
        <v>21168.799999999999</v>
      </c>
      <c r="AA351" s="74">
        <v>21168.799999999999</v>
      </c>
      <c r="AB351" s="74"/>
    </row>
    <row r="352" spans="1:28" ht="30.75" hidden="1" customHeight="1" x14ac:dyDescent="0.2">
      <c r="A352" s="14" t="s">
        <v>384</v>
      </c>
      <c r="B352" s="20" t="s">
        <v>145</v>
      </c>
      <c r="C352" s="20" t="s">
        <v>145</v>
      </c>
      <c r="D352" s="76">
        <v>6323.8</v>
      </c>
      <c r="E352" s="73">
        <v>13883.6</v>
      </c>
      <c r="F352" s="74"/>
      <c r="G352" s="75">
        <f t="shared" si="72"/>
        <v>7567.5</v>
      </c>
      <c r="H352" s="74">
        <v>7567.5</v>
      </c>
      <c r="I352" s="74"/>
      <c r="J352" s="75">
        <f t="shared" si="78"/>
        <v>14417.4</v>
      </c>
      <c r="K352" s="74">
        <v>14417.4</v>
      </c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5">
        <f t="shared" si="76"/>
        <v>14017.4</v>
      </c>
      <c r="AA352" s="74">
        <v>14017.4</v>
      </c>
      <c r="AB352" s="74"/>
    </row>
    <row r="353" spans="1:28" ht="51" hidden="1" customHeight="1" x14ac:dyDescent="0.2">
      <c r="A353" s="14" t="s">
        <v>385</v>
      </c>
      <c r="B353" s="20" t="s">
        <v>145</v>
      </c>
      <c r="C353" s="20" t="s">
        <v>145</v>
      </c>
      <c r="D353" s="76">
        <v>4</v>
      </c>
      <c r="E353" s="73">
        <f>SUM('[1]Деп. образ.(мероприятия)'!$Q$27)</f>
        <v>216</v>
      </c>
      <c r="F353" s="74"/>
      <c r="G353" s="75">
        <f t="shared" si="72"/>
        <v>0</v>
      </c>
      <c r="H353" s="74"/>
      <c r="I353" s="74"/>
      <c r="J353" s="75">
        <f t="shared" si="78"/>
        <v>1000</v>
      </c>
      <c r="K353" s="74">
        <v>1000</v>
      </c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5">
        <f t="shared" si="76"/>
        <v>250</v>
      </c>
      <c r="AA353" s="74">
        <v>250</v>
      </c>
      <c r="AB353" s="74"/>
    </row>
    <row r="354" spans="1:28" ht="25.5" hidden="1" x14ac:dyDescent="0.2">
      <c r="A354" s="45" t="s">
        <v>29</v>
      </c>
      <c r="B354" s="20"/>
      <c r="C354" s="20"/>
      <c r="D354" s="100">
        <f t="shared" ref="D354:I354" si="79">D355+D356</f>
        <v>0</v>
      </c>
      <c r="E354" s="100">
        <f t="shared" si="79"/>
        <v>294.60000000000002</v>
      </c>
      <c r="F354" s="100">
        <f t="shared" si="79"/>
        <v>0</v>
      </c>
      <c r="G354" s="75">
        <f t="shared" si="72"/>
        <v>0</v>
      </c>
      <c r="H354" s="100">
        <f t="shared" si="79"/>
        <v>0</v>
      </c>
      <c r="I354" s="100">
        <f t="shared" si="79"/>
        <v>0</v>
      </c>
      <c r="J354" s="82">
        <f t="shared" si="78"/>
        <v>1668.3999999999999</v>
      </c>
      <c r="K354" s="90">
        <f>K355+K356</f>
        <v>1668.3999999999999</v>
      </c>
      <c r="L354" s="90">
        <f t="shared" ref="L354:AB354" si="80">L355+L356</f>
        <v>1109</v>
      </c>
      <c r="M354" s="90">
        <f t="shared" si="80"/>
        <v>10</v>
      </c>
      <c r="N354" s="90">
        <f t="shared" si="80"/>
        <v>0</v>
      </c>
      <c r="O354" s="90">
        <f t="shared" si="80"/>
        <v>500.4</v>
      </c>
      <c r="P354" s="90"/>
      <c r="Q354" s="90"/>
      <c r="R354" s="90">
        <f t="shared" si="80"/>
        <v>49</v>
      </c>
      <c r="S354" s="90"/>
      <c r="T354" s="90">
        <f t="shared" si="80"/>
        <v>0</v>
      </c>
      <c r="U354" s="90"/>
      <c r="V354" s="90"/>
      <c r="W354" s="90"/>
      <c r="X354" s="90"/>
      <c r="Y354" s="90"/>
      <c r="Z354" s="75">
        <f t="shared" si="76"/>
        <v>809</v>
      </c>
      <c r="AA354" s="90">
        <f t="shared" si="80"/>
        <v>809</v>
      </c>
      <c r="AB354" s="90">
        <f t="shared" si="80"/>
        <v>0</v>
      </c>
    </row>
    <row r="355" spans="1:28" ht="22.5" hidden="1" customHeight="1" x14ac:dyDescent="0.2">
      <c r="A355" s="40" t="s">
        <v>33</v>
      </c>
      <c r="B355" s="42" t="s">
        <v>145</v>
      </c>
      <c r="C355" s="42" t="s">
        <v>145</v>
      </c>
      <c r="D355" s="76"/>
      <c r="E355" s="73">
        <v>294.60000000000002</v>
      </c>
      <c r="F355" s="74"/>
      <c r="G355" s="75">
        <f t="shared" si="72"/>
        <v>0</v>
      </c>
      <c r="H355" s="74"/>
      <c r="I355" s="74"/>
      <c r="J355" s="75">
        <f t="shared" si="78"/>
        <v>1007.1999999999999</v>
      </c>
      <c r="K355" s="74">
        <f>L355+M355+O355+R355</f>
        <v>1007.1999999999999</v>
      </c>
      <c r="L355" s="74">
        <v>502.2</v>
      </c>
      <c r="M355" s="74"/>
      <c r="N355" s="74"/>
      <c r="O355" s="74">
        <v>500.4</v>
      </c>
      <c r="P355" s="74"/>
      <c r="Q355" s="74"/>
      <c r="R355" s="74">
        <v>4.5999999999999996</v>
      </c>
      <c r="S355" s="74"/>
      <c r="T355" s="74"/>
      <c r="U355" s="74"/>
      <c r="V355" s="74"/>
      <c r="W355" s="74"/>
      <c r="X355" s="74"/>
      <c r="Y355" s="74"/>
      <c r="Z355" s="75">
        <f t="shared" si="76"/>
        <v>402.2</v>
      </c>
      <c r="AA355" s="74">
        <v>402.2</v>
      </c>
      <c r="AB355" s="74"/>
    </row>
    <row r="356" spans="1:28" ht="25.5" hidden="1" x14ac:dyDescent="0.2">
      <c r="A356" s="14" t="s">
        <v>384</v>
      </c>
      <c r="B356" s="42" t="s">
        <v>145</v>
      </c>
      <c r="C356" s="42" t="s">
        <v>145</v>
      </c>
      <c r="D356" s="76"/>
      <c r="E356" s="73"/>
      <c r="F356" s="74"/>
      <c r="G356" s="75">
        <f t="shared" si="72"/>
        <v>0</v>
      </c>
      <c r="H356" s="74"/>
      <c r="I356" s="74"/>
      <c r="J356" s="75">
        <f t="shared" si="78"/>
        <v>661.19999999999993</v>
      </c>
      <c r="K356" s="74">
        <f>L356+M356+O356+R356</f>
        <v>661.19999999999993</v>
      </c>
      <c r="L356" s="74">
        <v>606.79999999999995</v>
      </c>
      <c r="M356" s="74">
        <v>10</v>
      </c>
      <c r="N356" s="74"/>
      <c r="O356" s="74"/>
      <c r="P356" s="74"/>
      <c r="Q356" s="74"/>
      <c r="R356" s="74">
        <v>44.4</v>
      </c>
      <c r="S356" s="74"/>
      <c r="T356" s="74"/>
      <c r="U356" s="74"/>
      <c r="V356" s="74"/>
      <c r="W356" s="74"/>
      <c r="X356" s="74"/>
      <c r="Y356" s="74"/>
      <c r="Z356" s="75">
        <f t="shared" si="76"/>
        <v>406.8</v>
      </c>
      <c r="AA356" s="74">
        <v>406.8</v>
      </c>
      <c r="AB356" s="74"/>
    </row>
    <row r="357" spans="1:28" ht="25.5" hidden="1" x14ac:dyDescent="0.2">
      <c r="A357" s="40" t="s">
        <v>43</v>
      </c>
      <c r="B357" s="42" t="s">
        <v>145</v>
      </c>
      <c r="C357" s="42" t="s">
        <v>145</v>
      </c>
      <c r="D357" s="76">
        <v>95.4</v>
      </c>
      <c r="E357" s="73"/>
      <c r="F357" s="74"/>
      <c r="G357" s="75">
        <f t="shared" si="72"/>
        <v>0</v>
      </c>
      <c r="H357" s="74"/>
      <c r="I357" s="74"/>
      <c r="J357" s="75">
        <f t="shared" si="78"/>
        <v>0</v>
      </c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5">
        <f t="shared" si="76"/>
        <v>0</v>
      </c>
      <c r="AA357" s="74"/>
      <c r="AB357" s="74"/>
    </row>
    <row r="358" spans="1:28" ht="25.5" hidden="1" x14ac:dyDescent="0.2">
      <c r="A358" s="40" t="s">
        <v>66</v>
      </c>
      <c r="B358" s="42" t="s">
        <v>145</v>
      </c>
      <c r="C358" s="42" t="s">
        <v>145</v>
      </c>
      <c r="D358" s="76"/>
      <c r="E358" s="73"/>
      <c r="F358" s="74"/>
      <c r="G358" s="75">
        <f t="shared" si="72"/>
        <v>7113.1</v>
      </c>
      <c r="H358" s="74"/>
      <c r="I358" s="74">
        <v>7113.1</v>
      </c>
      <c r="J358" s="75">
        <f t="shared" si="78"/>
        <v>7113.1</v>
      </c>
      <c r="K358" s="74"/>
      <c r="L358" s="74"/>
      <c r="M358" s="74"/>
      <c r="N358" s="74"/>
      <c r="O358" s="74">
        <v>2027.6</v>
      </c>
      <c r="P358" s="74"/>
      <c r="Q358" s="74"/>
      <c r="R358" s="74"/>
      <c r="S358" s="74"/>
      <c r="T358" s="74">
        <v>7113.1</v>
      </c>
      <c r="U358" s="74"/>
      <c r="V358" s="74"/>
      <c r="W358" s="74"/>
      <c r="X358" s="74"/>
      <c r="Y358" s="74"/>
      <c r="Z358" s="75">
        <f t="shared" si="76"/>
        <v>7113.1</v>
      </c>
      <c r="AA358" s="74"/>
      <c r="AB358" s="74">
        <v>7113.1</v>
      </c>
    </row>
    <row r="359" spans="1:28" s="130" customFormat="1" ht="16.5" hidden="1" customHeight="1" x14ac:dyDescent="0.2">
      <c r="A359" s="127" t="s">
        <v>245</v>
      </c>
      <c r="B359" s="128" t="s">
        <v>192</v>
      </c>
      <c r="C359" s="128" t="s">
        <v>131</v>
      </c>
      <c r="D359" s="139">
        <f>SUM(D360+D404)</f>
        <v>115168.1</v>
      </c>
      <c r="E359" s="139">
        <f>SUM(E360)</f>
        <v>224175.2</v>
      </c>
      <c r="F359" s="139">
        <f t="shared" ref="F359:T359" si="81">SUM(F360)</f>
        <v>0</v>
      </c>
      <c r="G359" s="87">
        <f t="shared" si="81"/>
        <v>61072.2</v>
      </c>
      <c r="H359" s="139">
        <f t="shared" si="81"/>
        <v>60950.1</v>
      </c>
      <c r="I359" s="139">
        <f t="shared" si="81"/>
        <v>122.1</v>
      </c>
      <c r="J359" s="87">
        <f t="shared" si="81"/>
        <v>73428.299999999988</v>
      </c>
      <c r="K359" s="139">
        <f t="shared" si="81"/>
        <v>92258.7</v>
      </c>
      <c r="L359" s="139"/>
      <c r="M359" s="139"/>
      <c r="N359" s="139"/>
      <c r="O359" s="139"/>
      <c r="P359" s="139"/>
      <c r="Q359" s="139"/>
      <c r="R359" s="139"/>
      <c r="S359" s="139"/>
      <c r="T359" s="139">
        <f t="shared" si="81"/>
        <v>3334.2000000000003</v>
      </c>
      <c r="U359" s="139"/>
      <c r="V359" s="139"/>
      <c r="W359" s="139"/>
      <c r="X359" s="139"/>
      <c r="Y359" s="139"/>
      <c r="Z359" s="75">
        <f t="shared" si="76"/>
        <v>74679.3</v>
      </c>
      <c r="AA359" s="139">
        <f>SUM(AA360)</f>
        <v>71345.100000000006</v>
      </c>
      <c r="AB359" s="139">
        <f>SUM(AB360)</f>
        <v>3334.2000000000003</v>
      </c>
    </row>
    <row r="360" spans="1:28" ht="15" hidden="1" customHeight="1" x14ac:dyDescent="0.2">
      <c r="A360" s="12" t="s">
        <v>246</v>
      </c>
      <c r="B360" s="13" t="s">
        <v>192</v>
      </c>
      <c r="C360" s="13" t="s">
        <v>130</v>
      </c>
      <c r="D360" s="107">
        <f>SUM(D361+D366+D367+D368+D372+D375+D384+D388+D394+D397+D398+D399)</f>
        <v>115029.70000000001</v>
      </c>
      <c r="E360" s="107">
        <f>SUM(E361+E366+E367+E368+E372+E375+E384+E388+E394+E397+E398+E399)</f>
        <v>224175.2</v>
      </c>
      <c r="F360" s="107">
        <f>SUM(F361+F366+F367+F368+F372+F375+F384+F388+F394+F397+F398+F399)</f>
        <v>0</v>
      </c>
      <c r="G360" s="96">
        <f t="shared" si="72"/>
        <v>61072.2</v>
      </c>
      <c r="H360" s="107">
        <f>SUM(H361+H366+H367+H368+H372+H375+H384+H388+H394+H397+H398+H399)</f>
        <v>60950.1</v>
      </c>
      <c r="I360" s="107">
        <f>SUM(I361+I366+I367+I368+I372+I375+I384+I388+I394+I397+I398+I399)</f>
        <v>122.1</v>
      </c>
      <c r="J360" s="79">
        <f>SUM(J361+J366+J367+J368+J372+J375+J384+J388+J394+J397+J398+J399)</f>
        <v>73428.299999999988</v>
      </c>
      <c r="K360" s="107">
        <f t="shared" ref="K360:S360" si="82">SUM(K361+K366+K367+K368+K372+K375+K384+K388+K394+K397+K398+K399+K403)</f>
        <v>92258.7</v>
      </c>
      <c r="L360" s="107">
        <f t="shared" si="82"/>
        <v>1113.0999999999999</v>
      </c>
      <c r="M360" s="107">
        <f t="shared" si="82"/>
        <v>34.200000000000003</v>
      </c>
      <c r="N360" s="107">
        <f t="shared" si="82"/>
        <v>0</v>
      </c>
      <c r="O360" s="107">
        <f t="shared" si="82"/>
        <v>48</v>
      </c>
      <c r="P360" s="107">
        <f t="shared" si="82"/>
        <v>0</v>
      </c>
      <c r="Q360" s="107">
        <f t="shared" si="82"/>
        <v>0</v>
      </c>
      <c r="R360" s="107">
        <f t="shared" si="82"/>
        <v>306</v>
      </c>
      <c r="S360" s="107">
        <f t="shared" si="82"/>
        <v>0</v>
      </c>
      <c r="T360" s="107">
        <f>SUM(T361+T366+T367+T368+T372+T375+T384+T388+T394+T397+T398+T399+T403)</f>
        <v>3334.2000000000003</v>
      </c>
      <c r="U360" s="107"/>
      <c r="V360" s="107"/>
      <c r="W360" s="107"/>
      <c r="X360" s="107"/>
      <c r="Y360" s="107"/>
      <c r="Z360" s="75">
        <f t="shared" si="76"/>
        <v>74679.3</v>
      </c>
      <c r="AA360" s="107">
        <f>SUM(AA361+AA366+AA367+AA368+AA372+AA375+AA384+AA388+AA394+AA397+AA398+AA399+AA403)</f>
        <v>71345.100000000006</v>
      </c>
      <c r="AB360" s="107">
        <f>SUM(AB361+AB366+AB367+AB368+AB372+AB375+AB384+AB388+AB394+AB397+AB398+AB399+AB403)</f>
        <v>3334.2000000000003</v>
      </c>
    </row>
    <row r="361" spans="1:28" ht="29.25" hidden="1" customHeight="1" x14ac:dyDescent="0.2">
      <c r="A361" s="59" t="s">
        <v>111</v>
      </c>
      <c r="B361" s="13" t="s">
        <v>192</v>
      </c>
      <c r="C361" s="13" t="s">
        <v>130</v>
      </c>
      <c r="D361" s="107">
        <f>SUM(D362+D364+D365)</f>
        <v>55351</v>
      </c>
      <c r="E361" s="107">
        <f>SUM(E362+E364+E365)</f>
        <v>62383.200000000004</v>
      </c>
      <c r="F361" s="107">
        <f>SUM(F362+F364+F365)</f>
        <v>0</v>
      </c>
      <c r="G361" s="96">
        <f t="shared" si="72"/>
        <v>60601.5</v>
      </c>
      <c r="H361" s="107">
        <f>SUM(H362+H364+H365)</f>
        <v>60601.5</v>
      </c>
      <c r="I361" s="107">
        <f>SUM(IN362+I364+I365)</f>
        <v>0</v>
      </c>
      <c r="J361" s="79">
        <f>SUM(J362+J364+J365)</f>
        <v>68783.199999999997</v>
      </c>
      <c r="K361" s="107">
        <f>SUM(K362+K364+K365+K363)</f>
        <v>79917.2</v>
      </c>
      <c r="L361" s="107"/>
      <c r="M361" s="107"/>
      <c r="N361" s="107"/>
      <c r="O361" s="107"/>
      <c r="P361" s="107"/>
      <c r="Q361" s="107"/>
      <c r="R361" s="107"/>
      <c r="S361" s="107"/>
      <c r="T361" s="107">
        <f>SUM(T362+T364+T365)</f>
        <v>0</v>
      </c>
      <c r="U361" s="107"/>
      <c r="V361" s="107"/>
      <c r="W361" s="107"/>
      <c r="X361" s="107"/>
      <c r="Y361" s="107"/>
      <c r="Z361" s="75">
        <f t="shared" si="76"/>
        <v>66232</v>
      </c>
      <c r="AA361" s="107">
        <f>SUM(AA362+AA364+AA365)</f>
        <v>66232</v>
      </c>
      <c r="AB361" s="107">
        <f>SUM(AB362+AB364+AB365)</f>
        <v>0</v>
      </c>
    </row>
    <row r="362" spans="1:28" s="118" customFormat="1" ht="17.25" hidden="1" customHeight="1" x14ac:dyDescent="0.2">
      <c r="A362" s="14" t="s">
        <v>386</v>
      </c>
      <c r="B362" s="20" t="s">
        <v>192</v>
      </c>
      <c r="C362" s="20" t="s">
        <v>130</v>
      </c>
      <c r="D362" s="76">
        <v>22018.7</v>
      </c>
      <c r="E362" s="73">
        <v>22034</v>
      </c>
      <c r="F362" s="117"/>
      <c r="G362" s="75">
        <f t="shared" si="72"/>
        <v>21339.5</v>
      </c>
      <c r="H362" s="117">
        <v>21339.5</v>
      </c>
      <c r="I362" s="117"/>
      <c r="J362" s="75">
        <f t="shared" ref="J362:J405" si="83">SUM(K362+T362)</f>
        <v>23386.5</v>
      </c>
      <c r="K362" s="117">
        <v>23386.5</v>
      </c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75">
        <f t="shared" si="76"/>
        <v>22386.5</v>
      </c>
      <c r="AA362" s="117">
        <v>22386.5</v>
      </c>
      <c r="AB362" s="117"/>
    </row>
    <row r="363" spans="1:28" s="118" customFormat="1" ht="17.25" hidden="1" customHeight="1" x14ac:dyDescent="0.2">
      <c r="A363" s="40" t="s">
        <v>302</v>
      </c>
      <c r="B363" s="42" t="s">
        <v>192</v>
      </c>
      <c r="C363" s="42" t="s">
        <v>130</v>
      </c>
      <c r="D363" s="76"/>
      <c r="E363" s="73"/>
      <c r="F363" s="117"/>
      <c r="G363" s="75"/>
      <c r="H363" s="117"/>
      <c r="I363" s="117"/>
      <c r="J363" s="75">
        <f t="shared" si="83"/>
        <v>11134</v>
      </c>
      <c r="K363" s="117">
        <v>11134</v>
      </c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75">
        <f t="shared" si="76"/>
        <v>11134</v>
      </c>
      <c r="AA363" s="117">
        <v>11134</v>
      </c>
      <c r="AB363" s="117"/>
    </row>
    <row r="364" spans="1:28" ht="15" hidden="1" customHeight="1" x14ac:dyDescent="0.2">
      <c r="A364" s="40" t="s">
        <v>112</v>
      </c>
      <c r="B364" s="20" t="s">
        <v>192</v>
      </c>
      <c r="C364" s="20" t="s">
        <v>130</v>
      </c>
      <c r="D364" s="76">
        <v>14672.2</v>
      </c>
      <c r="E364" s="73">
        <v>18375.3</v>
      </c>
      <c r="F364" s="74"/>
      <c r="G364" s="75">
        <f t="shared" ref="G364:G405" si="84">SUM(I364+H364)</f>
        <v>17493.2</v>
      </c>
      <c r="H364" s="74">
        <v>17493.2</v>
      </c>
      <c r="I364" s="74"/>
      <c r="J364" s="75">
        <f t="shared" si="83"/>
        <v>20949.2</v>
      </c>
      <c r="K364" s="74">
        <v>20949.2</v>
      </c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5">
        <f t="shared" si="76"/>
        <v>19398</v>
      </c>
      <c r="AA364" s="74">
        <v>19398</v>
      </c>
      <c r="AB364" s="74"/>
    </row>
    <row r="365" spans="1:28" ht="15" hidden="1" customHeight="1" x14ac:dyDescent="0.2">
      <c r="A365" s="14" t="s">
        <v>387</v>
      </c>
      <c r="B365" s="20" t="s">
        <v>192</v>
      </c>
      <c r="C365" s="20" t="s">
        <v>130</v>
      </c>
      <c r="D365" s="76">
        <v>18660.099999999999</v>
      </c>
      <c r="E365" s="73">
        <v>21973.9</v>
      </c>
      <c r="F365" s="74"/>
      <c r="G365" s="75">
        <f t="shared" si="84"/>
        <v>21768.799999999999</v>
      </c>
      <c r="H365" s="74">
        <v>21768.799999999999</v>
      </c>
      <c r="I365" s="74"/>
      <c r="J365" s="75">
        <f t="shared" si="83"/>
        <v>24447.5</v>
      </c>
      <c r="K365" s="74">
        <v>24447.5</v>
      </c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5">
        <f t="shared" si="76"/>
        <v>24447.5</v>
      </c>
      <c r="AA365" s="74">
        <v>24447.5</v>
      </c>
      <c r="AB365" s="74"/>
    </row>
    <row r="366" spans="1:28" ht="25.5" hidden="1" x14ac:dyDescent="0.2">
      <c r="A366" s="40" t="s">
        <v>65</v>
      </c>
      <c r="B366" s="20" t="s">
        <v>192</v>
      </c>
      <c r="C366" s="20" t="s">
        <v>130</v>
      </c>
      <c r="D366" s="76">
        <v>130.5</v>
      </c>
      <c r="E366" s="73">
        <f>SUM('[2]субсидии книж.фонда'!$P$27)</f>
        <v>122.1</v>
      </c>
      <c r="F366" s="74"/>
      <c r="G366" s="75">
        <f t="shared" si="84"/>
        <v>122.1</v>
      </c>
      <c r="H366" s="74"/>
      <c r="I366" s="74">
        <v>122.1</v>
      </c>
      <c r="J366" s="75">
        <f t="shared" si="83"/>
        <v>129.9</v>
      </c>
      <c r="K366" s="74"/>
      <c r="L366" s="74"/>
      <c r="M366" s="74"/>
      <c r="N366" s="74"/>
      <c r="O366" s="74"/>
      <c r="P366" s="74"/>
      <c r="Q366" s="74"/>
      <c r="R366" s="74"/>
      <c r="S366" s="74"/>
      <c r="T366" s="74">
        <v>129.9</v>
      </c>
      <c r="U366" s="74"/>
      <c r="V366" s="74"/>
      <c r="W366" s="74"/>
      <c r="X366" s="74"/>
      <c r="Y366" s="74"/>
      <c r="Z366" s="75">
        <f t="shared" si="76"/>
        <v>129.9</v>
      </c>
      <c r="AA366" s="74"/>
      <c r="AB366" s="74">
        <v>129.9</v>
      </c>
    </row>
    <row r="367" spans="1:28" ht="38.25" hidden="1" x14ac:dyDescent="0.2">
      <c r="A367" s="14" t="s">
        <v>84</v>
      </c>
      <c r="B367" s="20" t="s">
        <v>192</v>
      </c>
      <c r="C367" s="20" t="s">
        <v>130</v>
      </c>
      <c r="D367" s="76"/>
      <c r="E367" s="73">
        <v>2253.9</v>
      </c>
      <c r="F367" s="73">
        <v>0</v>
      </c>
      <c r="G367" s="75">
        <v>0</v>
      </c>
      <c r="H367" s="73">
        <v>0</v>
      </c>
      <c r="I367" s="73">
        <v>0</v>
      </c>
      <c r="J367" s="101">
        <v>0</v>
      </c>
      <c r="K367" s="73">
        <v>0</v>
      </c>
      <c r="L367" s="73"/>
      <c r="M367" s="73"/>
      <c r="N367" s="73"/>
      <c r="O367" s="73"/>
      <c r="P367" s="73"/>
      <c r="Q367" s="73"/>
      <c r="R367" s="73"/>
      <c r="S367" s="73"/>
      <c r="T367" s="73">
        <v>0</v>
      </c>
      <c r="U367" s="73"/>
      <c r="V367" s="73"/>
      <c r="W367" s="73"/>
      <c r="X367" s="73"/>
      <c r="Y367" s="73"/>
      <c r="Z367" s="75">
        <f t="shared" si="76"/>
        <v>0</v>
      </c>
      <c r="AA367" s="74"/>
      <c r="AB367" s="74"/>
    </row>
    <row r="368" spans="1:28" ht="28.5" hidden="1" customHeight="1" x14ac:dyDescent="0.2">
      <c r="A368" s="14" t="s">
        <v>388</v>
      </c>
      <c r="B368" s="20" t="s">
        <v>192</v>
      </c>
      <c r="C368" s="20" t="s">
        <v>130</v>
      </c>
      <c r="D368" s="76"/>
      <c r="E368" s="73">
        <f>SUM(E369+E370+E371)</f>
        <v>222.39999999999998</v>
      </c>
      <c r="F368" s="73">
        <f>SUM(F369+F370+F371)</f>
        <v>0</v>
      </c>
      <c r="G368" s="75">
        <f t="shared" si="84"/>
        <v>348.6</v>
      </c>
      <c r="H368" s="73">
        <v>348.6</v>
      </c>
      <c r="I368" s="73">
        <f>SUM(I369+I370+I371)</f>
        <v>0</v>
      </c>
      <c r="J368" s="101">
        <f>SUM(J369+J370+J371)</f>
        <v>3013.9</v>
      </c>
      <c r="K368" s="73">
        <f>SUM(K369+K370+K371)</f>
        <v>275</v>
      </c>
      <c r="L368" s="73"/>
      <c r="M368" s="73"/>
      <c r="N368" s="73"/>
      <c r="O368" s="73"/>
      <c r="P368" s="73"/>
      <c r="Q368" s="73"/>
      <c r="R368" s="73"/>
      <c r="S368" s="73"/>
      <c r="T368" s="73">
        <f>SUM(T369+T370+T371)</f>
        <v>2738.9</v>
      </c>
      <c r="U368" s="73"/>
      <c r="V368" s="73"/>
      <c r="W368" s="73"/>
      <c r="X368" s="73"/>
      <c r="Y368" s="73"/>
      <c r="Z368" s="75">
        <f t="shared" si="76"/>
        <v>2738.9</v>
      </c>
      <c r="AA368" s="73">
        <f>SUM(AA369+AA370+AA371)</f>
        <v>0</v>
      </c>
      <c r="AB368" s="73">
        <f>SUM(AB369+AB370+AB371)</f>
        <v>2738.9</v>
      </c>
    </row>
    <row r="369" spans="1:28" ht="14.25" hidden="1" customHeight="1" outlineLevel="1" x14ac:dyDescent="0.2">
      <c r="A369" s="14" t="s">
        <v>197</v>
      </c>
      <c r="B369" s="20" t="s">
        <v>192</v>
      </c>
      <c r="C369" s="20" t="s">
        <v>130</v>
      </c>
      <c r="D369" s="76"/>
      <c r="E369" s="73"/>
      <c r="F369" s="74"/>
      <c r="G369" s="75">
        <f t="shared" si="84"/>
        <v>0</v>
      </c>
      <c r="H369" s="74"/>
      <c r="I369" s="74"/>
      <c r="J369" s="75">
        <f t="shared" si="83"/>
        <v>275</v>
      </c>
      <c r="K369" s="74">
        <v>275</v>
      </c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5">
        <f t="shared" si="76"/>
        <v>0</v>
      </c>
      <c r="AA369" s="74"/>
      <c r="AB369" s="74"/>
    </row>
    <row r="370" spans="1:28" ht="16.5" hidden="1" customHeight="1" outlineLevel="1" x14ac:dyDescent="0.2">
      <c r="A370" s="14" t="s">
        <v>164</v>
      </c>
      <c r="B370" s="20" t="s">
        <v>192</v>
      </c>
      <c r="C370" s="20" t="s">
        <v>130</v>
      </c>
      <c r="D370" s="76"/>
      <c r="E370" s="73">
        <v>73.7</v>
      </c>
      <c r="F370" s="74"/>
      <c r="G370" s="75">
        <f t="shared" si="84"/>
        <v>0</v>
      </c>
      <c r="H370" s="74"/>
      <c r="I370" s="74"/>
      <c r="J370" s="75">
        <f t="shared" si="83"/>
        <v>0</v>
      </c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5">
        <f t="shared" si="76"/>
        <v>0</v>
      </c>
      <c r="AA370" s="74"/>
      <c r="AB370" s="74"/>
    </row>
    <row r="371" spans="1:28" ht="15.75" hidden="1" customHeight="1" outlineLevel="1" x14ac:dyDescent="0.2">
      <c r="A371" s="14" t="s">
        <v>163</v>
      </c>
      <c r="B371" s="20" t="s">
        <v>192</v>
      </c>
      <c r="C371" s="20" t="s">
        <v>130</v>
      </c>
      <c r="D371" s="76"/>
      <c r="E371" s="73">
        <v>148.69999999999999</v>
      </c>
      <c r="F371" s="74"/>
      <c r="G371" s="75">
        <f t="shared" si="84"/>
        <v>0</v>
      </c>
      <c r="H371" s="74"/>
      <c r="I371" s="74"/>
      <c r="J371" s="75">
        <f t="shared" si="83"/>
        <v>2738.9</v>
      </c>
      <c r="K371" s="74"/>
      <c r="L371" s="74"/>
      <c r="M371" s="74"/>
      <c r="N371" s="74"/>
      <c r="O371" s="74"/>
      <c r="P371" s="74"/>
      <c r="Q371" s="74"/>
      <c r="R371" s="74"/>
      <c r="S371" s="74"/>
      <c r="T371" s="74">
        <v>2738.9</v>
      </c>
      <c r="U371" s="74"/>
      <c r="V371" s="74"/>
      <c r="W371" s="74"/>
      <c r="X371" s="74"/>
      <c r="Y371" s="74"/>
      <c r="Z371" s="75">
        <f t="shared" si="76"/>
        <v>2738.9</v>
      </c>
      <c r="AA371" s="74"/>
      <c r="AB371" s="74">
        <v>2738.9</v>
      </c>
    </row>
    <row r="372" spans="1:28" ht="25.5" hidden="1" x14ac:dyDescent="0.2">
      <c r="A372" s="14" t="s">
        <v>389</v>
      </c>
      <c r="B372" s="20" t="s">
        <v>192</v>
      </c>
      <c r="C372" s="20" t="s">
        <v>130</v>
      </c>
      <c r="D372" s="76"/>
      <c r="E372" s="73">
        <f>SUM(E373+E374)</f>
        <v>353</v>
      </c>
      <c r="F372" s="73">
        <f>SUM(F373+F374)</f>
        <v>0</v>
      </c>
      <c r="G372" s="75">
        <f t="shared" si="84"/>
        <v>0</v>
      </c>
      <c r="H372" s="73">
        <f>SUM(H373+H374)</f>
        <v>0</v>
      </c>
      <c r="I372" s="73">
        <f>SUM(I373+I374)</f>
        <v>0</v>
      </c>
      <c r="J372" s="101">
        <f>SUM(J373+J374)</f>
        <v>0</v>
      </c>
      <c r="K372" s="73">
        <f>SUM(K373+K374)</f>
        <v>0</v>
      </c>
      <c r="L372" s="73"/>
      <c r="M372" s="73"/>
      <c r="N372" s="73"/>
      <c r="O372" s="73"/>
      <c r="P372" s="73"/>
      <c r="Q372" s="73"/>
      <c r="R372" s="73"/>
      <c r="S372" s="73"/>
      <c r="T372" s="73">
        <v>275</v>
      </c>
      <c r="U372" s="73"/>
      <c r="V372" s="73"/>
      <c r="W372" s="73"/>
      <c r="X372" s="73"/>
      <c r="Y372" s="73"/>
      <c r="Z372" s="75">
        <f t="shared" si="76"/>
        <v>275</v>
      </c>
      <c r="AA372" s="74"/>
      <c r="AB372" s="74">
        <v>275</v>
      </c>
    </row>
    <row r="373" spans="1:28" ht="15" hidden="1" customHeight="1" outlineLevel="1" x14ac:dyDescent="0.2">
      <c r="A373" s="14" t="s">
        <v>197</v>
      </c>
      <c r="B373" s="20" t="s">
        <v>192</v>
      </c>
      <c r="C373" s="20" t="s">
        <v>130</v>
      </c>
      <c r="D373" s="76"/>
      <c r="E373" s="73"/>
      <c r="F373" s="74"/>
      <c r="G373" s="75">
        <f t="shared" si="84"/>
        <v>0</v>
      </c>
      <c r="H373" s="74"/>
      <c r="I373" s="74"/>
      <c r="J373" s="75">
        <f t="shared" si="83"/>
        <v>0</v>
      </c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5">
        <f t="shared" si="76"/>
        <v>0</v>
      </c>
      <c r="AA373" s="74"/>
      <c r="AB373" s="74"/>
    </row>
    <row r="374" spans="1:28" ht="15.75" hidden="1" customHeight="1" outlineLevel="1" x14ac:dyDescent="0.2">
      <c r="A374" s="14" t="s">
        <v>164</v>
      </c>
      <c r="B374" s="20" t="s">
        <v>192</v>
      </c>
      <c r="C374" s="20" t="s">
        <v>130</v>
      </c>
      <c r="D374" s="76"/>
      <c r="E374" s="73">
        <v>353</v>
      </c>
      <c r="F374" s="74"/>
      <c r="G374" s="75">
        <f t="shared" si="84"/>
        <v>0</v>
      </c>
      <c r="H374" s="74"/>
      <c r="I374" s="74"/>
      <c r="J374" s="75">
        <f t="shared" si="83"/>
        <v>0</v>
      </c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5">
        <f t="shared" si="76"/>
        <v>0</v>
      </c>
      <c r="AA374" s="74"/>
      <c r="AB374" s="74"/>
    </row>
    <row r="375" spans="1:28" ht="39.75" hidden="1" customHeight="1" collapsed="1" x14ac:dyDescent="0.2">
      <c r="A375" s="14" t="s">
        <v>390</v>
      </c>
      <c r="B375" s="20" t="s">
        <v>192</v>
      </c>
      <c r="C375" s="20" t="s">
        <v>130</v>
      </c>
      <c r="D375" s="73">
        <v>9338.9</v>
      </c>
      <c r="E375" s="73">
        <f>SUM(E376+E377+E378+E379+E380+E381+E382+E383)</f>
        <v>2278.4</v>
      </c>
      <c r="F375" s="73">
        <f>SUM(F376+F378+F379+F380+F381+F383)</f>
        <v>0</v>
      </c>
      <c r="G375" s="75">
        <f t="shared" si="84"/>
        <v>0</v>
      </c>
      <c r="H375" s="73">
        <f>SUM(H376+H378+H379+H380+H381+H383)</f>
        <v>0</v>
      </c>
      <c r="I375" s="73">
        <f>SUM(I376+I378+I379+I380+I381+I383)</f>
        <v>0</v>
      </c>
      <c r="J375" s="101">
        <f>SUM(J376+J378+J379+J380+J381+J383)</f>
        <v>0</v>
      </c>
      <c r="K375" s="73">
        <v>10565.2</v>
      </c>
      <c r="L375" s="73"/>
      <c r="M375" s="73"/>
      <c r="N375" s="73"/>
      <c r="O375" s="73"/>
      <c r="P375" s="73"/>
      <c r="Q375" s="73"/>
      <c r="R375" s="73"/>
      <c r="S375" s="73"/>
      <c r="T375" s="73">
        <f>SUM(T376+T378+T379+T380+T381+T383)</f>
        <v>0</v>
      </c>
      <c r="U375" s="73"/>
      <c r="V375" s="73"/>
      <c r="W375" s="73"/>
      <c r="X375" s="73"/>
      <c r="Y375" s="73"/>
      <c r="Z375" s="75">
        <f t="shared" si="76"/>
        <v>4000</v>
      </c>
      <c r="AA375" s="74">
        <v>4000</v>
      </c>
      <c r="AB375" s="74"/>
    </row>
    <row r="376" spans="1:28" hidden="1" outlineLevel="1" x14ac:dyDescent="0.2">
      <c r="A376" s="14" t="s">
        <v>157</v>
      </c>
      <c r="B376" s="20" t="s">
        <v>192</v>
      </c>
      <c r="C376" s="20" t="s">
        <v>130</v>
      </c>
      <c r="D376" s="76"/>
      <c r="E376" s="73">
        <v>950</v>
      </c>
      <c r="F376" s="74"/>
      <c r="G376" s="75">
        <f t="shared" si="84"/>
        <v>0</v>
      </c>
      <c r="H376" s="74"/>
      <c r="I376" s="74"/>
      <c r="J376" s="75">
        <f t="shared" si="83"/>
        <v>0</v>
      </c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5">
        <f t="shared" si="76"/>
        <v>0</v>
      </c>
      <c r="AA376" s="74"/>
      <c r="AB376" s="74"/>
    </row>
    <row r="377" spans="1:28" hidden="1" outlineLevel="1" x14ac:dyDescent="0.2">
      <c r="A377" s="14" t="s">
        <v>162</v>
      </c>
      <c r="B377" s="20" t="s">
        <v>192</v>
      </c>
      <c r="C377" s="20" t="s">
        <v>130</v>
      </c>
      <c r="D377" s="76"/>
      <c r="E377" s="73">
        <v>66</v>
      </c>
      <c r="F377" s="74"/>
      <c r="G377" s="75">
        <f t="shared" si="84"/>
        <v>0</v>
      </c>
      <c r="H377" s="74"/>
      <c r="I377" s="74"/>
      <c r="J377" s="75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5">
        <f t="shared" si="76"/>
        <v>0</v>
      </c>
      <c r="AA377" s="74"/>
      <c r="AB377" s="74"/>
    </row>
    <row r="378" spans="1:28" hidden="1" outlineLevel="1" x14ac:dyDescent="0.2">
      <c r="A378" s="14" t="s">
        <v>247</v>
      </c>
      <c r="B378" s="20" t="s">
        <v>192</v>
      </c>
      <c r="C378" s="20" t="s">
        <v>130</v>
      </c>
      <c r="D378" s="76"/>
      <c r="E378" s="73">
        <v>20</v>
      </c>
      <c r="F378" s="74"/>
      <c r="G378" s="75">
        <f t="shared" si="84"/>
        <v>0</v>
      </c>
      <c r="H378" s="74"/>
      <c r="I378" s="74"/>
      <c r="J378" s="75">
        <f t="shared" si="83"/>
        <v>0</v>
      </c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5">
        <f t="shared" si="76"/>
        <v>0</v>
      </c>
      <c r="AA378" s="74"/>
      <c r="AB378" s="74"/>
    </row>
    <row r="379" spans="1:28" hidden="1" outlineLevel="1" x14ac:dyDescent="0.2">
      <c r="A379" s="14" t="s">
        <v>188</v>
      </c>
      <c r="B379" s="20" t="s">
        <v>192</v>
      </c>
      <c r="C379" s="20" t="s">
        <v>130</v>
      </c>
      <c r="D379" s="76"/>
      <c r="E379" s="73">
        <v>49.8</v>
      </c>
      <c r="F379" s="74"/>
      <c r="G379" s="75">
        <f t="shared" si="84"/>
        <v>0</v>
      </c>
      <c r="H379" s="74"/>
      <c r="I379" s="74"/>
      <c r="J379" s="75">
        <f t="shared" si="83"/>
        <v>0</v>
      </c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5">
        <f t="shared" si="76"/>
        <v>0</v>
      </c>
      <c r="AA379" s="74"/>
      <c r="AB379" s="74"/>
    </row>
    <row r="380" spans="1:28" hidden="1" outlineLevel="1" x14ac:dyDescent="0.2">
      <c r="A380" s="14" t="s">
        <v>160</v>
      </c>
      <c r="B380" s="20" t="s">
        <v>192</v>
      </c>
      <c r="C380" s="20" t="s">
        <v>130</v>
      </c>
      <c r="D380" s="76"/>
      <c r="E380" s="73">
        <v>1108</v>
      </c>
      <c r="F380" s="74"/>
      <c r="G380" s="75">
        <f t="shared" si="84"/>
        <v>0</v>
      </c>
      <c r="H380" s="74"/>
      <c r="I380" s="74"/>
      <c r="J380" s="75">
        <f t="shared" si="83"/>
        <v>0</v>
      </c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5">
        <f t="shared" si="76"/>
        <v>0</v>
      </c>
      <c r="AA380" s="74"/>
      <c r="AB380" s="74"/>
    </row>
    <row r="381" spans="1:28" hidden="1" outlineLevel="1" x14ac:dyDescent="0.2">
      <c r="A381" s="14" t="s">
        <v>164</v>
      </c>
      <c r="B381" s="20" t="s">
        <v>192</v>
      </c>
      <c r="C381" s="20" t="s">
        <v>130</v>
      </c>
      <c r="D381" s="76"/>
      <c r="E381" s="73">
        <v>51.7</v>
      </c>
      <c r="F381" s="74"/>
      <c r="G381" s="75">
        <f t="shared" si="84"/>
        <v>0</v>
      </c>
      <c r="H381" s="74"/>
      <c r="I381" s="74"/>
      <c r="J381" s="75">
        <f t="shared" si="83"/>
        <v>0</v>
      </c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5">
        <f t="shared" si="76"/>
        <v>0</v>
      </c>
      <c r="AA381" s="74"/>
      <c r="AB381" s="74"/>
    </row>
    <row r="382" spans="1:28" hidden="1" outlineLevel="1" x14ac:dyDescent="0.2">
      <c r="A382" s="14" t="s">
        <v>189</v>
      </c>
      <c r="B382" s="20" t="s">
        <v>192</v>
      </c>
      <c r="C382" s="20" t="s">
        <v>130</v>
      </c>
      <c r="D382" s="76"/>
      <c r="E382" s="73">
        <v>23</v>
      </c>
      <c r="F382" s="74"/>
      <c r="G382" s="75">
        <f t="shared" si="84"/>
        <v>0</v>
      </c>
      <c r="H382" s="74"/>
      <c r="I382" s="74"/>
      <c r="J382" s="75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5">
        <f t="shared" si="76"/>
        <v>0</v>
      </c>
      <c r="AA382" s="74"/>
      <c r="AB382" s="74"/>
    </row>
    <row r="383" spans="1:28" hidden="1" outlineLevel="1" x14ac:dyDescent="0.2">
      <c r="A383" s="14" t="s">
        <v>103</v>
      </c>
      <c r="B383" s="20" t="s">
        <v>192</v>
      </c>
      <c r="C383" s="20" t="s">
        <v>130</v>
      </c>
      <c r="D383" s="76"/>
      <c r="E383" s="73">
        <v>9.9</v>
      </c>
      <c r="F383" s="74"/>
      <c r="G383" s="75">
        <f t="shared" si="84"/>
        <v>0</v>
      </c>
      <c r="H383" s="74"/>
      <c r="I383" s="74"/>
      <c r="J383" s="75">
        <f t="shared" si="83"/>
        <v>0</v>
      </c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5">
        <f t="shared" si="76"/>
        <v>0</v>
      </c>
      <c r="AA383" s="74"/>
      <c r="AB383" s="74"/>
    </row>
    <row r="384" spans="1:28" ht="38.25" hidden="1" collapsed="1" x14ac:dyDescent="0.2">
      <c r="A384" s="14" t="s">
        <v>392</v>
      </c>
      <c r="B384" s="20" t="s">
        <v>192</v>
      </c>
      <c r="C384" s="20" t="s">
        <v>130</v>
      </c>
      <c r="D384" s="76"/>
      <c r="E384" s="73">
        <f>SUM(E385+E386+E387)</f>
        <v>393</v>
      </c>
      <c r="F384" s="73">
        <f>SUM(F385+F386+F387)</f>
        <v>0</v>
      </c>
      <c r="G384" s="75">
        <f t="shared" si="84"/>
        <v>0</v>
      </c>
      <c r="H384" s="73">
        <f>SUM(H385+H386+H387)</f>
        <v>0</v>
      </c>
      <c r="I384" s="73">
        <f>SUM(I385+I386+I387)</f>
        <v>0</v>
      </c>
      <c r="J384" s="101">
        <f>SUM(J385+J386+J387)</f>
        <v>0</v>
      </c>
      <c r="K384" s="73">
        <f>SUM(K385+K386+K387)</f>
        <v>0</v>
      </c>
      <c r="L384" s="73"/>
      <c r="M384" s="73"/>
      <c r="N384" s="73"/>
      <c r="O384" s="73"/>
      <c r="P384" s="73"/>
      <c r="Q384" s="73"/>
      <c r="R384" s="73"/>
      <c r="S384" s="73"/>
      <c r="T384" s="73">
        <f>SUM(T385+T386+T387)</f>
        <v>0</v>
      </c>
      <c r="U384" s="73"/>
      <c r="V384" s="73"/>
      <c r="W384" s="73"/>
      <c r="X384" s="73"/>
      <c r="Y384" s="73"/>
      <c r="Z384" s="75">
        <f t="shared" si="76"/>
        <v>0</v>
      </c>
      <c r="AA384" s="74"/>
      <c r="AB384" s="74"/>
    </row>
    <row r="385" spans="1:28" hidden="1" outlineLevel="1" x14ac:dyDescent="0.2">
      <c r="A385" s="14" t="s">
        <v>197</v>
      </c>
      <c r="B385" s="20" t="s">
        <v>192</v>
      </c>
      <c r="C385" s="20" t="s">
        <v>130</v>
      </c>
      <c r="D385" s="76"/>
      <c r="E385" s="73"/>
      <c r="F385" s="74"/>
      <c r="G385" s="75">
        <f t="shared" si="84"/>
        <v>0</v>
      </c>
      <c r="H385" s="74"/>
      <c r="I385" s="74"/>
      <c r="J385" s="75">
        <f t="shared" si="83"/>
        <v>0</v>
      </c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5">
        <f t="shared" si="76"/>
        <v>0</v>
      </c>
      <c r="AA385" s="74"/>
      <c r="AB385" s="74"/>
    </row>
    <row r="386" spans="1:28" hidden="1" outlineLevel="1" x14ac:dyDescent="0.2">
      <c r="A386" s="14" t="s">
        <v>189</v>
      </c>
      <c r="B386" s="20" t="s">
        <v>192</v>
      </c>
      <c r="C386" s="20" t="s">
        <v>130</v>
      </c>
      <c r="D386" s="76"/>
      <c r="E386" s="73">
        <v>300</v>
      </c>
      <c r="F386" s="74"/>
      <c r="G386" s="75">
        <f t="shared" si="84"/>
        <v>0</v>
      </c>
      <c r="H386" s="74"/>
      <c r="I386" s="74"/>
      <c r="J386" s="75">
        <f t="shared" si="83"/>
        <v>0</v>
      </c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5">
        <f t="shared" si="76"/>
        <v>0</v>
      </c>
      <c r="AA386" s="74"/>
      <c r="AB386" s="74"/>
    </row>
    <row r="387" spans="1:28" hidden="1" outlineLevel="1" x14ac:dyDescent="0.2">
      <c r="A387" s="14" t="s">
        <v>164</v>
      </c>
      <c r="B387" s="20" t="s">
        <v>192</v>
      </c>
      <c r="C387" s="20" t="s">
        <v>130</v>
      </c>
      <c r="D387" s="76"/>
      <c r="E387" s="73">
        <v>93</v>
      </c>
      <c r="F387" s="74"/>
      <c r="G387" s="75">
        <f t="shared" si="84"/>
        <v>0</v>
      </c>
      <c r="H387" s="74"/>
      <c r="I387" s="74"/>
      <c r="J387" s="75">
        <f t="shared" si="83"/>
        <v>0</v>
      </c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5">
        <f t="shared" si="76"/>
        <v>0</v>
      </c>
      <c r="AA387" s="74"/>
      <c r="AB387" s="74"/>
    </row>
    <row r="388" spans="1:28" ht="38.25" hidden="1" collapsed="1" x14ac:dyDescent="0.2">
      <c r="A388" s="14" t="s">
        <v>393</v>
      </c>
      <c r="B388" s="20" t="s">
        <v>192</v>
      </c>
      <c r="C388" s="20" t="s">
        <v>130</v>
      </c>
      <c r="D388" s="76"/>
      <c r="E388" s="73">
        <f>SUM(E389+E390+E391+E392+E393)</f>
        <v>943.1</v>
      </c>
      <c r="F388" s="73">
        <f>SUM(F389+F390+F391+F392+F393)</f>
        <v>0</v>
      </c>
      <c r="G388" s="75">
        <f t="shared" si="84"/>
        <v>0</v>
      </c>
      <c r="H388" s="73">
        <f>SUM(H389+H390+H391+H392+H393)</f>
        <v>0</v>
      </c>
      <c r="I388" s="73">
        <f>SUM(I389+I390+I391+I392+I393)</f>
        <v>0</v>
      </c>
      <c r="J388" s="101">
        <f>SUM(J389+J390+J391+J392+J393)</f>
        <v>0</v>
      </c>
      <c r="K388" s="73">
        <f>SUM(K389+K390+K391+K392+K393)</f>
        <v>0</v>
      </c>
      <c r="L388" s="73"/>
      <c r="M388" s="73"/>
      <c r="N388" s="73"/>
      <c r="O388" s="73"/>
      <c r="P388" s="73"/>
      <c r="Q388" s="73"/>
      <c r="R388" s="73"/>
      <c r="S388" s="73"/>
      <c r="T388" s="73">
        <f>SUM(T389+T390+T391+T392+T393)</f>
        <v>0</v>
      </c>
      <c r="U388" s="73"/>
      <c r="V388" s="73"/>
      <c r="W388" s="73"/>
      <c r="X388" s="73"/>
      <c r="Y388" s="73"/>
      <c r="Z388" s="75">
        <f t="shared" si="76"/>
        <v>0</v>
      </c>
      <c r="AA388" s="74"/>
      <c r="AB388" s="74"/>
    </row>
    <row r="389" spans="1:28" hidden="1" outlineLevel="1" x14ac:dyDescent="0.2">
      <c r="A389" s="14" t="s">
        <v>247</v>
      </c>
      <c r="B389" s="20" t="s">
        <v>192</v>
      </c>
      <c r="C389" s="20" t="s">
        <v>130</v>
      </c>
      <c r="D389" s="76"/>
      <c r="E389" s="73">
        <v>356.7</v>
      </c>
      <c r="F389" s="74"/>
      <c r="G389" s="75">
        <f t="shared" si="84"/>
        <v>0</v>
      </c>
      <c r="H389" s="74"/>
      <c r="I389" s="74"/>
      <c r="J389" s="75">
        <f t="shared" si="83"/>
        <v>0</v>
      </c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5">
        <f t="shared" si="76"/>
        <v>0</v>
      </c>
      <c r="AA389" s="74"/>
      <c r="AB389" s="74"/>
    </row>
    <row r="390" spans="1:28" hidden="1" outlineLevel="1" x14ac:dyDescent="0.2">
      <c r="A390" s="14" t="s">
        <v>188</v>
      </c>
      <c r="B390" s="20" t="s">
        <v>192</v>
      </c>
      <c r="C390" s="20" t="s">
        <v>130</v>
      </c>
      <c r="D390" s="76"/>
      <c r="E390" s="73">
        <v>120</v>
      </c>
      <c r="F390" s="74"/>
      <c r="G390" s="75">
        <f t="shared" si="84"/>
        <v>0</v>
      </c>
      <c r="H390" s="74"/>
      <c r="I390" s="74"/>
      <c r="J390" s="75">
        <f t="shared" si="83"/>
        <v>0</v>
      </c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5">
        <f t="shared" si="76"/>
        <v>0</v>
      </c>
      <c r="AA390" s="74"/>
      <c r="AB390" s="74"/>
    </row>
    <row r="391" spans="1:28" hidden="1" outlineLevel="1" x14ac:dyDescent="0.2">
      <c r="A391" s="14" t="s">
        <v>160</v>
      </c>
      <c r="B391" s="20" t="s">
        <v>192</v>
      </c>
      <c r="C391" s="20" t="s">
        <v>130</v>
      </c>
      <c r="D391" s="76"/>
      <c r="E391" s="73">
        <v>222.4</v>
      </c>
      <c r="F391" s="74"/>
      <c r="G391" s="75">
        <f t="shared" si="84"/>
        <v>0</v>
      </c>
      <c r="H391" s="74"/>
      <c r="I391" s="74"/>
      <c r="J391" s="75">
        <f t="shared" si="83"/>
        <v>0</v>
      </c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5">
        <f t="shared" si="76"/>
        <v>0</v>
      </c>
      <c r="AA391" s="74"/>
      <c r="AB391" s="74"/>
    </row>
    <row r="392" spans="1:28" hidden="1" outlineLevel="1" x14ac:dyDescent="0.2">
      <c r="A392" s="14" t="s">
        <v>164</v>
      </c>
      <c r="B392" s="20" t="s">
        <v>192</v>
      </c>
      <c r="C392" s="20" t="s">
        <v>130</v>
      </c>
      <c r="D392" s="76"/>
      <c r="E392" s="73">
        <v>144</v>
      </c>
      <c r="F392" s="74"/>
      <c r="G392" s="75">
        <f t="shared" si="84"/>
        <v>0</v>
      </c>
      <c r="H392" s="74"/>
      <c r="I392" s="74"/>
      <c r="J392" s="75">
        <f t="shared" si="83"/>
        <v>0</v>
      </c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5">
        <f t="shared" si="76"/>
        <v>0</v>
      </c>
      <c r="AA392" s="74"/>
      <c r="AB392" s="74"/>
    </row>
    <row r="393" spans="1:28" hidden="1" outlineLevel="1" x14ac:dyDescent="0.2">
      <c r="A393" s="14" t="s">
        <v>189</v>
      </c>
      <c r="B393" s="20" t="s">
        <v>192</v>
      </c>
      <c r="C393" s="20" t="s">
        <v>130</v>
      </c>
      <c r="D393" s="76"/>
      <c r="E393" s="73">
        <v>100</v>
      </c>
      <c r="F393" s="74"/>
      <c r="G393" s="75">
        <f t="shared" si="84"/>
        <v>0</v>
      </c>
      <c r="H393" s="74"/>
      <c r="I393" s="74"/>
      <c r="J393" s="75">
        <f t="shared" si="83"/>
        <v>0</v>
      </c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5">
        <f t="shared" ref="Z393:Z456" si="85">SUM(AA393:AB393)</f>
        <v>0</v>
      </c>
      <c r="AA393" s="74"/>
      <c r="AB393" s="74"/>
    </row>
    <row r="394" spans="1:28" ht="25.5" hidden="1" collapsed="1" x14ac:dyDescent="0.2">
      <c r="A394" s="14" t="s">
        <v>394</v>
      </c>
      <c r="B394" s="20" t="s">
        <v>192</v>
      </c>
      <c r="C394" s="20" t="s">
        <v>130</v>
      </c>
      <c r="D394" s="76"/>
      <c r="E394" s="73">
        <f>SUM(E395+E396)</f>
        <v>439.3</v>
      </c>
      <c r="F394" s="73">
        <f>SUM(F396)</f>
        <v>0</v>
      </c>
      <c r="G394" s="75">
        <f t="shared" si="84"/>
        <v>0</v>
      </c>
      <c r="H394" s="73">
        <f>SUM(H396)</f>
        <v>0</v>
      </c>
      <c r="I394" s="73">
        <f>SUM(I396)</f>
        <v>0</v>
      </c>
      <c r="J394" s="101">
        <f>SUM(J396)</f>
        <v>0</v>
      </c>
      <c r="K394" s="73">
        <f>SUM(K396)</f>
        <v>0</v>
      </c>
      <c r="L394" s="73"/>
      <c r="M394" s="73"/>
      <c r="N394" s="73"/>
      <c r="O394" s="73"/>
      <c r="P394" s="73"/>
      <c r="Q394" s="73"/>
      <c r="R394" s="73"/>
      <c r="S394" s="73"/>
      <c r="T394" s="73">
        <f>SUM(T396)</f>
        <v>0</v>
      </c>
      <c r="U394" s="73"/>
      <c r="V394" s="73"/>
      <c r="W394" s="73"/>
      <c r="X394" s="73"/>
      <c r="Y394" s="73"/>
      <c r="Z394" s="75">
        <f t="shared" si="85"/>
        <v>0</v>
      </c>
      <c r="AA394" s="74"/>
      <c r="AB394" s="74"/>
    </row>
    <row r="395" spans="1:28" hidden="1" outlineLevel="1" x14ac:dyDescent="0.2">
      <c r="A395" s="14" t="s">
        <v>157</v>
      </c>
      <c r="B395" s="20" t="s">
        <v>192</v>
      </c>
      <c r="C395" s="20" t="s">
        <v>130</v>
      </c>
      <c r="D395" s="76"/>
      <c r="E395" s="73">
        <v>139.30000000000001</v>
      </c>
      <c r="F395" s="73"/>
      <c r="G395" s="75"/>
      <c r="H395" s="73"/>
      <c r="I395" s="73"/>
      <c r="J395" s="101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5">
        <f t="shared" si="85"/>
        <v>0</v>
      </c>
      <c r="AA395" s="74"/>
      <c r="AB395" s="74"/>
    </row>
    <row r="396" spans="1:28" hidden="1" outlineLevel="1" x14ac:dyDescent="0.2">
      <c r="A396" s="14" t="s">
        <v>160</v>
      </c>
      <c r="B396" s="20" t="s">
        <v>192</v>
      </c>
      <c r="C396" s="20" t="s">
        <v>130</v>
      </c>
      <c r="D396" s="76"/>
      <c r="E396" s="73">
        <v>300</v>
      </c>
      <c r="F396" s="74"/>
      <c r="G396" s="75">
        <f t="shared" si="84"/>
        <v>0</v>
      </c>
      <c r="H396" s="74"/>
      <c r="I396" s="74"/>
      <c r="J396" s="75">
        <f t="shared" si="83"/>
        <v>0</v>
      </c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5">
        <f t="shared" si="85"/>
        <v>0</v>
      </c>
      <c r="AA396" s="74"/>
      <c r="AB396" s="74"/>
    </row>
    <row r="397" spans="1:28" ht="38.25" hidden="1" collapsed="1" x14ac:dyDescent="0.2">
      <c r="A397" s="14" t="s">
        <v>395</v>
      </c>
      <c r="B397" s="20" t="s">
        <v>192</v>
      </c>
      <c r="C397" s="20" t="s">
        <v>130</v>
      </c>
      <c r="D397" s="76">
        <v>50209.3</v>
      </c>
      <c r="E397" s="73">
        <v>63032.800000000003</v>
      </c>
      <c r="F397" s="74"/>
      <c r="G397" s="75">
        <f t="shared" si="84"/>
        <v>0</v>
      </c>
      <c r="H397" s="74"/>
      <c r="I397" s="74"/>
      <c r="J397" s="75">
        <f t="shared" si="83"/>
        <v>0</v>
      </c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5">
        <f t="shared" si="85"/>
        <v>0</v>
      </c>
      <c r="AA397" s="74"/>
      <c r="AB397" s="74"/>
    </row>
    <row r="398" spans="1:28" ht="38.25" hidden="1" x14ac:dyDescent="0.2">
      <c r="A398" s="14" t="s">
        <v>396</v>
      </c>
      <c r="B398" s="20" t="s">
        <v>192</v>
      </c>
      <c r="C398" s="20" t="s">
        <v>130</v>
      </c>
      <c r="D398" s="76"/>
      <c r="E398" s="76">
        <v>91073.7</v>
      </c>
      <c r="F398" s="74"/>
      <c r="G398" s="75">
        <f t="shared" si="84"/>
        <v>0</v>
      </c>
      <c r="H398" s="74"/>
      <c r="I398" s="74"/>
      <c r="J398" s="75">
        <f t="shared" si="83"/>
        <v>0</v>
      </c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5">
        <f t="shared" si="85"/>
        <v>0</v>
      </c>
      <c r="AA398" s="74"/>
      <c r="AB398" s="74"/>
    </row>
    <row r="399" spans="1:28" s="48" customFormat="1" hidden="1" x14ac:dyDescent="0.2">
      <c r="A399" s="45" t="s">
        <v>30</v>
      </c>
      <c r="B399" s="46"/>
      <c r="C399" s="46"/>
      <c r="D399" s="100">
        <f>D400+D401+D402</f>
        <v>0</v>
      </c>
      <c r="E399" s="100">
        <v>680.3</v>
      </c>
      <c r="F399" s="100">
        <f t="shared" ref="F399:AB399" si="86">F400+F401+F402</f>
        <v>0</v>
      </c>
      <c r="G399" s="75">
        <f t="shared" si="84"/>
        <v>0</v>
      </c>
      <c r="H399" s="100">
        <f t="shared" si="86"/>
        <v>0</v>
      </c>
      <c r="I399" s="100">
        <f t="shared" si="86"/>
        <v>0</v>
      </c>
      <c r="J399" s="75">
        <f t="shared" si="83"/>
        <v>1501.3</v>
      </c>
      <c r="K399" s="100">
        <f t="shared" si="86"/>
        <v>1501.3</v>
      </c>
      <c r="L399" s="100">
        <f t="shared" si="86"/>
        <v>1113.0999999999999</v>
      </c>
      <c r="M399" s="100">
        <f t="shared" si="86"/>
        <v>34.200000000000003</v>
      </c>
      <c r="N399" s="100">
        <f t="shared" si="86"/>
        <v>0</v>
      </c>
      <c r="O399" s="100">
        <f t="shared" si="86"/>
        <v>48</v>
      </c>
      <c r="P399" s="100"/>
      <c r="Q399" s="100"/>
      <c r="R399" s="100">
        <f t="shared" si="86"/>
        <v>306</v>
      </c>
      <c r="S399" s="100">
        <f t="shared" si="86"/>
        <v>0</v>
      </c>
      <c r="T399" s="100">
        <f t="shared" si="86"/>
        <v>0</v>
      </c>
      <c r="U399" s="100"/>
      <c r="V399" s="100"/>
      <c r="W399" s="100"/>
      <c r="X399" s="100"/>
      <c r="Y399" s="100"/>
      <c r="Z399" s="75">
        <f t="shared" si="85"/>
        <v>1113.0999999999999</v>
      </c>
      <c r="AA399" s="100">
        <f t="shared" si="86"/>
        <v>1113.0999999999999</v>
      </c>
      <c r="AB399" s="100">
        <f t="shared" si="86"/>
        <v>0</v>
      </c>
    </row>
    <row r="400" spans="1:28" hidden="1" x14ac:dyDescent="0.2">
      <c r="A400" s="40" t="s">
        <v>35</v>
      </c>
      <c r="B400" s="42" t="s">
        <v>192</v>
      </c>
      <c r="C400" s="42" t="s">
        <v>130</v>
      </c>
      <c r="D400" s="76"/>
      <c r="E400" s="76"/>
      <c r="F400" s="74"/>
      <c r="G400" s="75">
        <f t="shared" si="84"/>
        <v>0</v>
      </c>
      <c r="H400" s="74"/>
      <c r="I400" s="74"/>
      <c r="J400" s="75">
        <f t="shared" si="83"/>
        <v>310</v>
      </c>
      <c r="K400" s="74">
        <f>L400+M400+N400+O400+R400+S400</f>
        <v>310</v>
      </c>
      <c r="L400" s="74">
        <v>310</v>
      </c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5">
        <f t="shared" si="85"/>
        <v>310</v>
      </c>
      <c r="AA400" s="74">
        <v>310</v>
      </c>
      <c r="AB400" s="74"/>
    </row>
    <row r="401" spans="1:28" hidden="1" x14ac:dyDescent="0.2">
      <c r="A401" s="14" t="s">
        <v>164</v>
      </c>
      <c r="B401" s="42" t="s">
        <v>192</v>
      </c>
      <c r="C401" s="42" t="s">
        <v>130</v>
      </c>
      <c r="D401" s="76"/>
      <c r="E401" s="76"/>
      <c r="F401" s="74"/>
      <c r="G401" s="75">
        <f t="shared" si="84"/>
        <v>0</v>
      </c>
      <c r="H401" s="74"/>
      <c r="I401" s="74"/>
      <c r="J401" s="75">
        <f t="shared" si="83"/>
        <v>421.3</v>
      </c>
      <c r="K401" s="74">
        <f>L401+M401+N401+O401+R401+S401</f>
        <v>421.3</v>
      </c>
      <c r="L401" s="74">
        <v>400.1</v>
      </c>
      <c r="M401" s="74">
        <v>21.2</v>
      </c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5">
        <f t="shared" si="85"/>
        <v>400.1</v>
      </c>
      <c r="AA401" s="74">
        <v>400.1</v>
      </c>
      <c r="AB401" s="74"/>
    </row>
    <row r="402" spans="1:28" hidden="1" x14ac:dyDescent="0.2">
      <c r="A402" s="14" t="s">
        <v>189</v>
      </c>
      <c r="B402" s="42" t="s">
        <v>192</v>
      </c>
      <c r="C402" s="42" t="s">
        <v>130</v>
      </c>
      <c r="D402" s="76"/>
      <c r="E402" s="76"/>
      <c r="F402" s="74"/>
      <c r="G402" s="75">
        <f t="shared" si="84"/>
        <v>0</v>
      </c>
      <c r="H402" s="74"/>
      <c r="I402" s="74"/>
      <c r="J402" s="75">
        <f t="shared" si="83"/>
        <v>770</v>
      </c>
      <c r="K402" s="74">
        <f>L402+M402+N402+O402+R402+S402</f>
        <v>770</v>
      </c>
      <c r="L402" s="74">
        <v>403</v>
      </c>
      <c r="M402" s="74">
        <v>13</v>
      </c>
      <c r="N402" s="74"/>
      <c r="O402" s="74">
        <v>48</v>
      </c>
      <c r="P402" s="74"/>
      <c r="Q402" s="74"/>
      <c r="R402" s="74">
        <v>306</v>
      </c>
      <c r="S402" s="74"/>
      <c r="T402" s="74"/>
      <c r="U402" s="74"/>
      <c r="V402" s="74"/>
      <c r="W402" s="74"/>
      <c r="X402" s="74"/>
      <c r="Y402" s="74"/>
      <c r="Z402" s="75">
        <f t="shared" si="85"/>
        <v>403</v>
      </c>
      <c r="AA402" s="74">
        <v>403</v>
      </c>
      <c r="AB402" s="74"/>
    </row>
    <row r="403" spans="1:28" ht="51" hidden="1" x14ac:dyDescent="0.2">
      <c r="A403" s="14" t="s">
        <v>46</v>
      </c>
      <c r="B403" s="42" t="s">
        <v>192</v>
      </c>
      <c r="C403" s="42" t="s">
        <v>130</v>
      </c>
      <c r="D403" s="76"/>
      <c r="E403" s="76"/>
      <c r="F403" s="74"/>
      <c r="G403" s="75"/>
      <c r="H403" s="74"/>
      <c r="I403" s="74"/>
      <c r="J403" s="75">
        <f t="shared" si="83"/>
        <v>190.4</v>
      </c>
      <c r="K403" s="74"/>
      <c r="L403" s="74"/>
      <c r="M403" s="74"/>
      <c r="N403" s="74"/>
      <c r="O403" s="74"/>
      <c r="P403" s="74"/>
      <c r="Q403" s="74"/>
      <c r="R403" s="74"/>
      <c r="S403" s="74"/>
      <c r="T403" s="74">
        <v>190.4</v>
      </c>
      <c r="U403" s="74"/>
      <c r="V403" s="74"/>
      <c r="W403" s="74"/>
      <c r="X403" s="74"/>
      <c r="Y403" s="74"/>
      <c r="Z403" s="75">
        <f t="shared" si="85"/>
        <v>190.4</v>
      </c>
      <c r="AA403" s="74"/>
      <c r="AB403" s="74">
        <v>190.4</v>
      </c>
    </row>
    <row r="404" spans="1:28" s="58" customFormat="1" hidden="1" x14ac:dyDescent="0.2">
      <c r="A404" s="59" t="s">
        <v>51</v>
      </c>
      <c r="B404" s="61" t="s">
        <v>192</v>
      </c>
      <c r="C404" s="61" t="s">
        <v>132</v>
      </c>
      <c r="D404" s="94">
        <f>D405</f>
        <v>138.4</v>
      </c>
      <c r="E404" s="94"/>
      <c r="F404" s="95"/>
      <c r="G404" s="75">
        <f t="shared" si="84"/>
        <v>0</v>
      </c>
      <c r="H404" s="95"/>
      <c r="I404" s="95"/>
      <c r="J404" s="75">
        <f t="shared" si="83"/>
        <v>0</v>
      </c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75">
        <f t="shared" si="85"/>
        <v>0</v>
      </c>
      <c r="AA404" s="95"/>
      <c r="AB404" s="95"/>
    </row>
    <row r="405" spans="1:28" hidden="1" x14ac:dyDescent="0.2">
      <c r="A405" s="40" t="s">
        <v>52</v>
      </c>
      <c r="B405" s="42" t="s">
        <v>192</v>
      </c>
      <c r="C405" s="42" t="s">
        <v>132</v>
      </c>
      <c r="D405" s="76">
        <v>138.4</v>
      </c>
      <c r="E405" s="76"/>
      <c r="F405" s="74"/>
      <c r="G405" s="75">
        <f t="shared" si="84"/>
        <v>0</v>
      </c>
      <c r="H405" s="74"/>
      <c r="I405" s="74"/>
      <c r="J405" s="75">
        <f t="shared" si="83"/>
        <v>0</v>
      </c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5">
        <f t="shared" si="85"/>
        <v>0</v>
      </c>
      <c r="AA405" s="74"/>
      <c r="AB405" s="74"/>
    </row>
    <row r="406" spans="1:28" s="135" customFormat="1" ht="18.75" hidden="1" customHeight="1" x14ac:dyDescent="0.2">
      <c r="A406" s="132" t="s">
        <v>248</v>
      </c>
      <c r="B406" s="141" t="s">
        <v>168</v>
      </c>
      <c r="C406" s="141" t="s">
        <v>131</v>
      </c>
      <c r="D406" s="142">
        <f t="shared" ref="D406:T406" si="87">SUM(D407+D423+D431+D438)</f>
        <v>631213.4</v>
      </c>
      <c r="E406" s="142">
        <f t="shared" si="87"/>
        <v>543542.10000000009</v>
      </c>
      <c r="F406" s="142">
        <f t="shared" si="87"/>
        <v>0</v>
      </c>
      <c r="G406" s="87">
        <f t="shared" si="87"/>
        <v>578455.69999999995</v>
      </c>
      <c r="H406" s="142">
        <f t="shared" si="87"/>
        <v>488459.89999999997</v>
      </c>
      <c r="I406" s="142">
        <f t="shared" si="87"/>
        <v>89995.8</v>
      </c>
      <c r="J406" s="87">
        <f t="shared" si="87"/>
        <v>317316.40000000002</v>
      </c>
      <c r="K406" s="142">
        <f t="shared" si="87"/>
        <v>109169.4</v>
      </c>
      <c r="L406" s="142" t="e">
        <f t="shared" si="87"/>
        <v>#REF!</v>
      </c>
      <c r="M406" s="142" t="e">
        <f t="shared" si="87"/>
        <v>#REF!</v>
      </c>
      <c r="N406" s="142" t="e">
        <f t="shared" si="87"/>
        <v>#REF!</v>
      </c>
      <c r="O406" s="142" t="e">
        <f t="shared" si="87"/>
        <v>#REF!</v>
      </c>
      <c r="P406" s="142" t="e">
        <f t="shared" si="87"/>
        <v>#REF!</v>
      </c>
      <c r="Q406" s="142" t="e">
        <f t="shared" si="87"/>
        <v>#REF!</v>
      </c>
      <c r="R406" s="142" t="e">
        <f t="shared" si="87"/>
        <v>#REF!</v>
      </c>
      <c r="S406" s="142" t="e">
        <f t="shared" si="87"/>
        <v>#REF!</v>
      </c>
      <c r="T406" s="142">
        <f t="shared" si="87"/>
        <v>208147</v>
      </c>
      <c r="U406" s="142"/>
      <c r="V406" s="142"/>
      <c r="W406" s="142"/>
      <c r="X406" s="142"/>
      <c r="Y406" s="142"/>
      <c r="Z406" s="75">
        <f t="shared" si="85"/>
        <v>276440.09999999998</v>
      </c>
      <c r="AA406" s="142">
        <f>SUM(AA407+AA423+AA431+AA438)</f>
        <v>68293.100000000006</v>
      </c>
      <c r="AB406" s="142">
        <f>SUM(AB407+AB423+AB431+AB438)</f>
        <v>208147</v>
      </c>
    </row>
    <row r="407" spans="1:28" ht="18.75" hidden="1" customHeight="1" x14ac:dyDescent="0.2">
      <c r="A407" s="12" t="s">
        <v>249</v>
      </c>
      <c r="B407" s="21" t="s">
        <v>168</v>
      </c>
      <c r="C407" s="21" t="s">
        <v>130</v>
      </c>
      <c r="D407" s="107">
        <f t="shared" ref="D407:K407" si="88">SUM(D408+D412+D414+D415+D419+D413)</f>
        <v>554910.1</v>
      </c>
      <c r="E407" s="107">
        <f t="shared" si="88"/>
        <v>393776.50000000006</v>
      </c>
      <c r="F407" s="107">
        <f t="shared" si="88"/>
        <v>0</v>
      </c>
      <c r="G407" s="79">
        <f t="shared" si="88"/>
        <v>429325.99999999994</v>
      </c>
      <c r="H407" s="107">
        <f t="shared" si="88"/>
        <v>429325.99999999994</v>
      </c>
      <c r="I407" s="107">
        <f t="shared" si="88"/>
        <v>0</v>
      </c>
      <c r="J407" s="79">
        <f t="shared" si="88"/>
        <v>215203.1</v>
      </c>
      <c r="K407" s="107">
        <f t="shared" si="88"/>
        <v>102800.5</v>
      </c>
      <c r="L407" s="107" t="e">
        <f>SUM(L408+L412+L414+L415+#REF!+L419+L413)</f>
        <v>#REF!</v>
      </c>
      <c r="M407" s="107" t="e">
        <f>SUM(M408+M412+M414+M415+#REF!+M419+M413)</f>
        <v>#REF!</v>
      </c>
      <c r="N407" s="107" t="e">
        <f>SUM(N408+N412+N414+N415+#REF!+N419+N413)</f>
        <v>#REF!</v>
      </c>
      <c r="O407" s="107" t="e">
        <f>SUM(O408+O412+O414+O415+#REF!+O419+O413)</f>
        <v>#REF!</v>
      </c>
      <c r="P407" s="107" t="e">
        <f>SUM(P408+P412+P414+P415+#REF!+P419+P413)</f>
        <v>#REF!</v>
      </c>
      <c r="Q407" s="107" t="e">
        <f>SUM(Q408+Q412+Q414+Q415+#REF!+Q419+Q413)</f>
        <v>#REF!</v>
      </c>
      <c r="R407" s="107" t="e">
        <f>SUM(R408+R412+R414+R415+#REF!+R419+R413)</f>
        <v>#REF!</v>
      </c>
      <c r="S407" s="107" t="e">
        <f>SUM(S408+S412+S414+S415+#REF!+S419+S413)</f>
        <v>#REF!</v>
      </c>
      <c r="T407" s="107">
        <f>SUM(T408+T412+T414+T415+T419+T413)</f>
        <v>112402.59999999999</v>
      </c>
      <c r="U407" s="107"/>
      <c r="V407" s="107"/>
      <c r="W407" s="107"/>
      <c r="X407" s="107"/>
      <c r="Y407" s="107"/>
      <c r="Z407" s="75">
        <f t="shared" si="85"/>
        <v>174449.4</v>
      </c>
      <c r="AA407" s="107">
        <f>SUM(AA408+AA412+AA414+AA415+AA419+AA413)</f>
        <v>62046.8</v>
      </c>
      <c r="AB407" s="107">
        <f>SUM(AB408+AB412+AB414+AB415+AB419+AB413)</f>
        <v>112402.59999999999</v>
      </c>
    </row>
    <row r="408" spans="1:28" ht="28.5" hidden="1" customHeight="1" x14ac:dyDescent="0.2">
      <c r="A408" s="12" t="s">
        <v>397</v>
      </c>
      <c r="B408" s="21" t="s">
        <v>168</v>
      </c>
      <c r="C408" s="21" t="s">
        <v>130</v>
      </c>
      <c r="D408" s="107">
        <f t="shared" ref="D408:I408" si="89">SUM(D409+D410)</f>
        <v>554910.1</v>
      </c>
      <c r="E408" s="107">
        <f t="shared" si="89"/>
        <v>384910.10000000003</v>
      </c>
      <c r="F408" s="107">
        <f t="shared" si="89"/>
        <v>0</v>
      </c>
      <c r="G408" s="79">
        <f t="shared" si="89"/>
        <v>415111.39999999997</v>
      </c>
      <c r="H408" s="107">
        <f t="shared" si="89"/>
        <v>415111.39999999997</v>
      </c>
      <c r="I408" s="107">
        <f t="shared" si="89"/>
        <v>0</v>
      </c>
      <c r="J408" s="79">
        <f>SUM(J409+J410+J411)</f>
        <v>188818.6</v>
      </c>
      <c r="K408" s="107">
        <f>SUM(K409+K410+K411)</f>
        <v>76416</v>
      </c>
      <c r="L408" s="107"/>
      <c r="M408" s="107"/>
      <c r="N408" s="107">
        <f>N409+N410</f>
        <v>0</v>
      </c>
      <c r="O408" s="107"/>
      <c r="P408" s="107"/>
      <c r="Q408" s="107"/>
      <c r="R408" s="107"/>
      <c r="S408" s="107"/>
      <c r="T408" s="107">
        <f>SUM(T409+T410+T411)</f>
        <v>112402.59999999999</v>
      </c>
      <c r="U408" s="107"/>
      <c r="V408" s="107"/>
      <c r="W408" s="107"/>
      <c r="X408" s="107"/>
      <c r="Y408" s="107"/>
      <c r="Z408" s="75">
        <f t="shared" si="85"/>
        <v>170707.19999999998</v>
      </c>
      <c r="AA408" s="107">
        <f>SUM(AA409+AA410)</f>
        <v>58304.6</v>
      </c>
      <c r="AB408" s="107">
        <f>SUM(AB409+AB410+AB411)</f>
        <v>112402.59999999999</v>
      </c>
    </row>
    <row r="409" spans="1:28" ht="16.5" hidden="1" customHeight="1" x14ac:dyDescent="0.2">
      <c r="A409" s="14" t="s">
        <v>457</v>
      </c>
      <c r="B409" s="20" t="s">
        <v>168</v>
      </c>
      <c r="C409" s="20" t="s">
        <v>130</v>
      </c>
      <c r="D409" s="76">
        <v>496797</v>
      </c>
      <c r="E409" s="73">
        <v>342135.2</v>
      </c>
      <c r="F409" s="74"/>
      <c r="G409" s="75">
        <f t="shared" ref="G409:G418" si="90">SUM(I409+H409)</f>
        <v>368037.3</v>
      </c>
      <c r="H409" s="74">
        <v>368037.3</v>
      </c>
      <c r="I409" s="74"/>
      <c r="J409" s="75">
        <f>SUM(K409+T409)</f>
        <v>139917.1</v>
      </c>
      <c r="K409" s="74">
        <v>55213.1</v>
      </c>
      <c r="L409" s="74"/>
      <c r="M409" s="74"/>
      <c r="N409" s="74"/>
      <c r="O409" s="74"/>
      <c r="P409" s="74"/>
      <c r="Q409" s="74"/>
      <c r="R409" s="74"/>
      <c r="S409" s="74"/>
      <c r="T409" s="124">
        <v>84704</v>
      </c>
      <c r="U409" s="74"/>
      <c r="V409" s="74"/>
      <c r="W409" s="74"/>
      <c r="X409" s="74"/>
      <c r="Y409" s="74"/>
      <c r="Z409" s="75">
        <f t="shared" si="85"/>
        <v>134917.1</v>
      </c>
      <c r="AA409" s="74">
        <v>50213.1</v>
      </c>
      <c r="AB409" s="124">
        <v>84704</v>
      </c>
    </row>
    <row r="410" spans="1:28" ht="16.5" hidden="1" customHeight="1" x14ac:dyDescent="0.2">
      <c r="A410" s="14" t="s">
        <v>458</v>
      </c>
      <c r="B410" s="20" t="s">
        <v>168</v>
      </c>
      <c r="C410" s="20" t="s">
        <v>130</v>
      </c>
      <c r="D410" s="76">
        <v>58113.1</v>
      </c>
      <c r="E410" s="73">
        <v>42774.9</v>
      </c>
      <c r="F410" s="74"/>
      <c r="G410" s="75">
        <f t="shared" si="90"/>
        <v>47074.1</v>
      </c>
      <c r="H410" s="74">
        <v>47074.1</v>
      </c>
      <c r="I410" s="74"/>
      <c r="J410" s="75">
        <f t="shared" ref="J410:J418" si="91">SUM(K410+T410)</f>
        <v>25849.200000000001</v>
      </c>
      <c r="K410" s="74">
        <v>8691.5</v>
      </c>
      <c r="L410" s="74"/>
      <c r="M410" s="74"/>
      <c r="N410" s="74"/>
      <c r="O410" s="74"/>
      <c r="P410" s="74"/>
      <c r="Q410" s="74"/>
      <c r="R410" s="74"/>
      <c r="S410" s="74"/>
      <c r="T410" s="125">
        <v>17157.7</v>
      </c>
      <c r="U410" s="74"/>
      <c r="V410" s="74"/>
      <c r="W410" s="74"/>
      <c r="X410" s="74"/>
      <c r="Y410" s="74"/>
      <c r="Z410" s="75">
        <f t="shared" si="85"/>
        <v>25249.200000000001</v>
      </c>
      <c r="AA410" s="74">
        <v>8091.5</v>
      </c>
      <c r="AB410" s="125">
        <v>17157.7</v>
      </c>
    </row>
    <row r="411" spans="1:28" ht="16.5" hidden="1" customHeight="1" x14ac:dyDescent="0.2">
      <c r="A411" s="40" t="s">
        <v>100</v>
      </c>
      <c r="B411" s="42" t="s">
        <v>168</v>
      </c>
      <c r="C411" s="42" t="s">
        <v>130</v>
      </c>
      <c r="D411" s="76"/>
      <c r="E411" s="73"/>
      <c r="F411" s="74"/>
      <c r="G411" s="75"/>
      <c r="H411" s="74"/>
      <c r="I411" s="74"/>
      <c r="J411" s="75">
        <f t="shared" si="91"/>
        <v>23052.3</v>
      </c>
      <c r="K411" s="74">
        <v>12511.4</v>
      </c>
      <c r="L411" s="74"/>
      <c r="M411" s="74"/>
      <c r="N411" s="74"/>
      <c r="O411" s="74"/>
      <c r="P411" s="74"/>
      <c r="Q411" s="74"/>
      <c r="R411" s="74"/>
      <c r="S411" s="74"/>
      <c r="T411" s="125">
        <v>10540.9</v>
      </c>
      <c r="U411" s="74"/>
      <c r="V411" s="74"/>
      <c r="W411" s="74"/>
      <c r="X411" s="74"/>
      <c r="Y411" s="74"/>
      <c r="Z411" s="75">
        <f t="shared" si="85"/>
        <v>21052.3</v>
      </c>
      <c r="AA411" s="74">
        <v>10511.4</v>
      </c>
      <c r="AB411" s="125">
        <v>10540.9</v>
      </c>
    </row>
    <row r="412" spans="1:28" ht="27.75" hidden="1" customHeight="1" x14ac:dyDescent="0.2">
      <c r="A412" s="14" t="s">
        <v>398</v>
      </c>
      <c r="B412" s="20" t="s">
        <v>168</v>
      </c>
      <c r="C412" s="20" t="s">
        <v>130</v>
      </c>
      <c r="D412" s="76"/>
      <c r="E412" s="73">
        <v>2052</v>
      </c>
      <c r="F412" s="74"/>
      <c r="G412" s="75">
        <f t="shared" si="90"/>
        <v>3414.6</v>
      </c>
      <c r="H412" s="74">
        <v>3414.6</v>
      </c>
      <c r="I412" s="74"/>
      <c r="J412" s="75">
        <f t="shared" si="91"/>
        <v>3414.6</v>
      </c>
      <c r="K412" s="74">
        <v>3414.6</v>
      </c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5">
        <f t="shared" si="85"/>
        <v>500</v>
      </c>
      <c r="AA412" s="74">
        <v>500</v>
      </c>
      <c r="AB412" s="74"/>
    </row>
    <row r="413" spans="1:28" ht="44.25" hidden="1" customHeight="1" x14ac:dyDescent="0.2">
      <c r="A413" s="14" t="s">
        <v>86</v>
      </c>
      <c r="B413" s="20" t="s">
        <v>168</v>
      </c>
      <c r="C413" s="20" t="s">
        <v>130</v>
      </c>
      <c r="D413" s="76"/>
      <c r="E413" s="73"/>
      <c r="F413" s="74"/>
      <c r="G413" s="75"/>
      <c r="H413" s="74"/>
      <c r="I413" s="74"/>
      <c r="J413" s="75">
        <f t="shared" si="91"/>
        <v>48</v>
      </c>
      <c r="K413" s="74">
        <v>48</v>
      </c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5">
        <f t="shared" si="85"/>
        <v>0</v>
      </c>
      <c r="AA413" s="74"/>
      <c r="AB413" s="74"/>
    </row>
    <row r="414" spans="1:28" ht="24.75" hidden="1" customHeight="1" x14ac:dyDescent="0.2">
      <c r="A414" s="14" t="s">
        <v>399</v>
      </c>
      <c r="B414" s="20" t="s">
        <v>168</v>
      </c>
      <c r="C414" s="20" t="s">
        <v>130</v>
      </c>
      <c r="D414" s="76"/>
      <c r="E414" s="73">
        <v>911.4</v>
      </c>
      <c r="F414" s="74"/>
      <c r="G414" s="75">
        <f t="shared" si="90"/>
        <v>1185.9000000000001</v>
      </c>
      <c r="H414" s="74">
        <v>1185.9000000000001</v>
      </c>
      <c r="I414" s="74"/>
      <c r="J414" s="75">
        <f t="shared" si="91"/>
        <v>1167.9000000000001</v>
      </c>
      <c r="K414" s="74">
        <v>1167.9000000000001</v>
      </c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5">
        <f t="shared" si="85"/>
        <v>500</v>
      </c>
      <c r="AA414" s="74">
        <v>500</v>
      </c>
      <c r="AB414" s="74"/>
    </row>
    <row r="415" spans="1:28" ht="38.25" hidden="1" x14ac:dyDescent="0.2">
      <c r="A415" s="14" t="s">
        <v>400</v>
      </c>
      <c r="B415" s="20" t="s">
        <v>168</v>
      </c>
      <c r="C415" s="20" t="s">
        <v>130</v>
      </c>
      <c r="D415" s="73">
        <f t="shared" ref="D415:I415" si="92">SUM(D416+D417)</f>
        <v>0</v>
      </c>
      <c r="E415" s="73">
        <f t="shared" si="92"/>
        <v>5903</v>
      </c>
      <c r="F415" s="73">
        <f t="shared" si="92"/>
        <v>0</v>
      </c>
      <c r="G415" s="101">
        <f>SUM(G416+G417+G418)</f>
        <v>9614.0999999999985</v>
      </c>
      <c r="H415" s="73">
        <f>SUM(H416+H417+H418)</f>
        <v>9614.0999999999985</v>
      </c>
      <c r="I415" s="73">
        <f t="shared" si="92"/>
        <v>0</v>
      </c>
      <c r="J415" s="101">
        <f>SUM(J416+J417+J418)</f>
        <v>10825.699999999999</v>
      </c>
      <c r="K415" s="73">
        <f>SUM(K416+K417+K418)</f>
        <v>10825.699999999999</v>
      </c>
      <c r="L415" s="73"/>
      <c r="M415" s="73"/>
      <c r="N415" s="73"/>
      <c r="O415" s="73"/>
      <c r="P415" s="73"/>
      <c r="Q415" s="73"/>
      <c r="R415" s="73"/>
      <c r="S415" s="73"/>
      <c r="T415" s="73">
        <f>SUM(T416+T417)</f>
        <v>0</v>
      </c>
      <c r="U415" s="73"/>
      <c r="V415" s="73"/>
      <c r="W415" s="73"/>
      <c r="X415" s="73"/>
      <c r="Y415" s="73"/>
      <c r="Z415" s="75">
        <f t="shared" si="85"/>
        <v>1435.4</v>
      </c>
      <c r="AA415" s="73">
        <f>SUM(AA416+AA417+AA418)</f>
        <v>1435.4</v>
      </c>
      <c r="AB415" s="73">
        <f>SUM(AB416+AB417)</f>
        <v>0</v>
      </c>
    </row>
    <row r="416" spans="1:28" ht="13.5" hidden="1" customHeight="1" outlineLevel="1" x14ac:dyDescent="0.2">
      <c r="A416" s="14" t="s">
        <v>401</v>
      </c>
      <c r="B416" s="20" t="s">
        <v>168</v>
      </c>
      <c r="C416" s="20" t="s">
        <v>130</v>
      </c>
      <c r="D416" s="76"/>
      <c r="E416" s="73">
        <v>5281</v>
      </c>
      <c r="F416" s="74"/>
      <c r="G416" s="75">
        <f t="shared" si="90"/>
        <v>7467.9</v>
      </c>
      <c r="H416" s="74">
        <v>7467.9</v>
      </c>
      <c r="I416" s="74"/>
      <c r="J416" s="75">
        <f t="shared" si="91"/>
        <v>7467.9</v>
      </c>
      <c r="K416" s="74">
        <v>7467.9</v>
      </c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5">
        <f t="shared" si="85"/>
        <v>1035.4000000000001</v>
      </c>
      <c r="AA416" s="74">
        <v>1035.4000000000001</v>
      </c>
      <c r="AB416" s="74"/>
    </row>
    <row r="417" spans="1:28" hidden="1" outlineLevel="1" x14ac:dyDescent="0.2">
      <c r="A417" s="14" t="s">
        <v>402</v>
      </c>
      <c r="B417" s="20" t="s">
        <v>168</v>
      </c>
      <c r="C417" s="20" t="s">
        <v>130</v>
      </c>
      <c r="D417" s="76"/>
      <c r="E417" s="73">
        <v>622</v>
      </c>
      <c r="F417" s="74"/>
      <c r="G417" s="75">
        <f t="shared" si="90"/>
        <v>2146.1999999999998</v>
      </c>
      <c r="H417" s="74">
        <v>2146.1999999999998</v>
      </c>
      <c r="I417" s="74"/>
      <c r="J417" s="75">
        <f t="shared" si="91"/>
        <v>2146.1999999999998</v>
      </c>
      <c r="K417" s="74">
        <v>2146.1999999999998</v>
      </c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5">
        <f t="shared" si="85"/>
        <v>200</v>
      </c>
      <c r="AA417" s="74">
        <v>200</v>
      </c>
      <c r="AB417" s="74"/>
    </row>
    <row r="418" spans="1:28" hidden="1" outlineLevel="1" x14ac:dyDescent="0.2">
      <c r="A418" s="40" t="s">
        <v>100</v>
      </c>
      <c r="B418" s="42" t="s">
        <v>168</v>
      </c>
      <c r="C418" s="42" t="s">
        <v>130</v>
      </c>
      <c r="D418" s="76"/>
      <c r="E418" s="73"/>
      <c r="F418" s="74"/>
      <c r="G418" s="75">
        <f t="shared" si="90"/>
        <v>0</v>
      </c>
      <c r="H418" s="74"/>
      <c r="I418" s="74"/>
      <c r="J418" s="75">
        <f t="shared" si="91"/>
        <v>1211.5999999999999</v>
      </c>
      <c r="K418" s="74">
        <v>1211.5999999999999</v>
      </c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5">
        <f t="shared" si="85"/>
        <v>200</v>
      </c>
      <c r="AA418" s="74">
        <v>200</v>
      </c>
      <c r="AB418" s="74"/>
    </row>
    <row r="419" spans="1:28" s="48" customFormat="1" ht="16.5" hidden="1" customHeight="1" x14ac:dyDescent="0.2">
      <c r="A419" s="45" t="s">
        <v>30</v>
      </c>
      <c r="B419" s="46"/>
      <c r="C419" s="46"/>
      <c r="D419" s="100">
        <f t="shared" ref="D419:I419" si="93">D420+D421</f>
        <v>0</v>
      </c>
      <c r="E419" s="100">
        <f t="shared" si="93"/>
        <v>0</v>
      </c>
      <c r="F419" s="100">
        <f t="shared" si="93"/>
        <v>0</v>
      </c>
      <c r="G419" s="82">
        <f t="shared" si="93"/>
        <v>0</v>
      </c>
      <c r="H419" s="100">
        <f t="shared" si="93"/>
        <v>0</v>
      </c>
      <c r="I419" s="100">
        <f t="shared" si="93"/>
        <v>0</v>
      </c>
      <c r="J419" s="82">
        <f>J420+J421+J422</f>
        <v>10928.300000000001</v>
      </c>
      <c r="K419" s="100">
        <f>K420+K421+K422</f>
        <v>10928.300000000001</v>
      </c>
      <c r="L419" s="100">
        <f>L420+L421+L422</f>
        <v>0</v>
      </c>
      <c r="M419" s="100">
        <f t="shared" ref="M419:T419" si="94">M420+M421+M422</f>
        <v>1533.8000000000002</v>
      </c>
      <c r="N419" s="100">
        <f t="shared" si="94"/>
        <v>0</v>
      </c>
      <c r="O419" s="100">
        <f t="shared" si="94"/>
        <v>5744.2000000000007</v>
      </c>
      <c r="P419" s="100">
        <f t="shared" si="94"/>
        <v>0</v>
      </c>
      <c r="Q419" s="100">
        <f t="shared" si="94"/>
        <v>1386.3999999999999</v>
      </c>
      <c r="R419" s="100">
        <f t="shared" si="94"/>
        <v>2263.9</v>
      </c>
      <c r="S419" s="100">
        <f t="shared" si="94"/>
        <v>0</v>
      </c>
      <c r="T419" s="100">
        <f t="shared" si="94"/>
        <v>0</v>
      </c>
      <c r="U419" s="100"/>
      <c r="V419" s="100"/>
      <c r="W419" s="100"/>
      <c r="X419" s="100"/>
      <c r="Y419" s="100"/>
      <c r="Z419" s="75">
        <f t="shared" si="85"/>
        <v>1306.8</v>
      </c>
      <c r="AA419" s="100">
        <f>AA420+AA421</f>
        <v>1306.8</v>
      </c>
      <c r="AB419" s="100">
        <f>AB420+AB421</f>
        <v>0</v>
      </c>
    </row>
    <row r="420" spans="1:28" ht="18" hidden="1" customHeight="1" x14ac:dyDescent="0.2">
      <c r="A420" s="14" t="s">
        <v>401</v>
      </c>
      <c r="B420" s="42" t="s">
        <v>168</v>
      </c>
      <c r="C420" s="42" t="s">
        <v>130</v>
      </c>
      <c r="D420" s="76"/>
      <c r="E420" s="73"/>
      <c r="F420" s="74"/>
      <c r="G420" s="75"/>
      <c r="H420" s="74"/>
      <c r="I420" s="74"/>
      <c r="J420" s="75">
        <f>K420+T420</f>
        <v>7880.1000000000013</v>
      </c>
      <c r="K420" s="74">
        <f>L420+M420+N420+O420+R420+S420+P420+Q420</f>
        <v>7880.1000000000013</v>
      </c>
      <c r="L420" s="74"/>
      <c r="M420" s="74">
        <v>1252.4000000000001</v>
      </c>
      <c r="N420" s="74"/>
      <c r="O420" s="74">
        <v>4482.8</v>
      </c>
      <c r="P420" s="74"/>
      <c r="Q420" s="74">
        <v>1296.8</v>
      </c>
      <c r="R420" s="74">
        <v>848.1</v>
      </c>
      <c r="S420" s="74"/>
      <c r="T420" s="74"/>
      <c r="U420" s="74"/>
      <c r="V420" s="74"/>
      <c r="W420" s="74"/>
      <c r="X420" s="74"/>
      <c r="Y420" s="74"/>
      <c r="Z420" s="75">
        <f t="shared" si="85"/>
        <v>1296.8</v>
      </c>
      <c r="AA420" s="74">
        <v>1296.8</v>
      </c>
      <c r="AB420" s="74"/>
    </row>
    <row r="421" spans="1:28" ht="17.25" hidden="1" customHeight="1" x14ac:dyDescent="0.2">
      <c r="A421" s="14" t="s">
        <v>402</v>
      </c>
      <c r="B421" s="42" t="s">
        <v>168</v>
      </c>
      <c r="C421" s="42" t="s">
        <v>130</v>
      </c>
      <c r="D421" s="76"/>
      <c r="E421" s="73"/>
      <c r="F421" s="74"/>
      <c r="G421" s="75"/>
      <c r="H421" s="74"/>
      <c r="I421" s="74"/>
      <c r="J421" s="75">
        <f>K421+T421</f>
        <v>608.70000000000005</v>
      </c>
      <c r="K421" s="74">
        <f>L421+M421+N421+O421+R421+S421+P421+Q421</f>
        <v>608.70000000000005</v>
      </c>
      <c r="L421" s="74"/>
      <c r="M421" s="74">
        <v>61.4</v>
      </c>
      <c r="N421" s="74"/>
      <c r="O421" s="74">
        <v>387.3</v>
      </c>
      <c r="P421" s="74"/>
      <c r="Q421" s="74">
        <v>10</v>
      </c>
      <c r="R421" s="74">
        <v>150</v>
      </c>
      <c r="S421" s="74"/>
      <c r="T421" s="74"/>
      <c r="U421" s="74"/>
      <c r="V421" s="74"/>
      <c r="W421" s="74"/>
      <c r="X421" s="74"/>
      <c r="Y421" s="74"/>
      <c r="Z421" s="75">
        <f t="shared" si="85"/>
        <v>10</v>
      </c>
      <c r="AA421" s="74">
        <v>10</v>
      </c>
      <c r="AB421" s="74"/>
    </row>
    <row r="422" spans="1:28" ht="17.25" hidden="1" customHeight="1" x14ac:dyDescent="0.2">
      <c r="A422" s="40" t="s">
        <v>100</v>
      </c>
      <c r="B422" s="42" t="s">
        <v>168</v>
      </c>
      <c r="C422" s="42" t="s">
        <v>130</v>
      </c>
      <c r="D422" s="76"/>
      <c r="E422" s="73"/>
      <c r="F422" s="74"/>
      <c r="G422" s="75"/>
      <c r="H422" s="74"/>
      <c r="I422" s="74"/>
      <c r="J422" s="75">
        <f>K422+T422</f>
        <v>2439.5</v>
      </c>
      <c r="K422" s="74">
        <f>L422+M422+N422+O422+P422+Q422+R422+S422</f>
        <v>2439.5</v>
      </c>
      <c r="L422" s="74"/>
      <c r="M422" s="74">
        <v>220</v>
      </c>
      <c r="N422" s="74"/>
      <c r="O422" s="74">
        <v>874.1</v>
      </c>
      <c r="P422" s="74"/>
      <c r="Q422" s="74">
        <v>79.599999999999994</v>
      </c>
      <c r="R422" s="74">
        <v>1265.8</v>
      </c>
      <c r="S422" s="74"/>
      <c r="T422" s="74"/>
      <c r="U422" s="74"/>
      <c r="V422" s="74"/>
      <c r="W422" s="74"/>
      <c r="X422" s="74"/>
      <c r="Y422" s="74"/>
      <c r="Z422" s="75">
        <f t="shared" si="85"/>
        <v>79.599999999999994</v>
      </c>
      <c r="AA422" s="74">
        <v>79.599999999999994</v>
      </c>
      <c r="AB422" s="74"/>
    </row>
    <row r="423" spans="1:28" ht="16.5" hidden="1" customHeight="1" x14ac:dyDescent="0.2">
      <c r="A423" s="12" t="s">
        <v>250</v>
      </c>
      <c r="B423" s="21" t="s">
        <v>168</v>
      </c>
      <c r="C423" s="21" t="s">
        <v>132</v>
      </c>
      <c r="D423" s="107">
        <f>SUM(D424+D427+D429)</f>
        <v>60231.899999999994</v>
      </c>
      <c r="E423" s="107">
        <f>SUM(E424+E427+E429)</f>
        <v>54464.2</v>
      </c>
      <c r="F423" s="107">
        <f>SUM(F424+F427+F429)</f>
        <v>0</v>
      </c>
      <c r="G423" s="79">
        <f>SUM(G424+G427+G429)</f>
        <v>49812.9</v>
      </c>
      <c r="H423" s="79">
        <f t="shared" ref="H423:AB423" si="95">SUM(H424+H427+H429)</f>
        <v>49812.9</v>
      </c>
      <c r="I423" s="79">
        <f t="shared" si="95"/>
        <v>0</v>
      </c>
      <c r="J423" s="79">
        <f t="shared" si="95"/>
        <v>4689.9000000000005</v>
      </c>
      <c r="K423" s="79">
        <f t="shared" si="95"/>
        <v>1953.8999999999999</v>
      </c>
      <c r="L423" s="79">
        <f t="shared" si="95"/>
        <v>0</v>
      </c>
      <c r="M423" s="79">
        <f t="shared" si="95"/>
        <v>22.6</v>
      </c>
      <c r="N423" s="79">
        <f t="shared" si="95"/>
        <v>0</v>
      </c>
      <c r="O423" s="79">
        <f t="shared" si="95"/>
        <v>0</v>
      </c>
      <c r="P423" s="79">
        <f t="shared" si="95"/>
        <v>0</v>
      </c>
      <c r="Q423" s="79">
        <f t="shared" si="95"/>
        <v>0</v>
      </c>
      <c r="R423" s="79">
        <f t="shared" si="95"/>
        <v>0</v>
      </c>
      <c r="S423" s="79">
        <f t="shared" si="95"/>
        <v>0</v>
      </c>
      <c r="T423" s="79">
        <f t="shared" si="95"/>
        <v>2736</v>
      </c>
      <c r="U423" s="79">
        <f t="shared" si="95"/>
        <v>0</v>
      </c>
      <c r="V423" s="79">
        <f t="shared" si="95"/>
        <v>0</v>
      </c>
      <c r="W423" s="79">
        <f t="shared" si="95"/>
        <v>0</v>
      </c>
      <c r="X423" s="79">
        <f t="shared" si="95"/>
        <v>0</v>
      </c>
      <c r="Y423" s="79">
        <f t="shared" si="95"/>
        <v>0</v>
      </c>
      <c r="Z423" s="79">
        <f t="shared" si="95"/>
        <v>4567.3</v>
      </c>
      <c r="AA423" s="79">
        <f t="shared" si="95"/>
        <v>1831.3</v>
      </c>
      <c r="AB423" s="79">
        <f t="shared" si="95"/>
        <v>2736</v>
      </c>
    </row>
    <row r="424" spans="1:28" ht="27.75" hidden="1" customHeight="1" x14ac:dyDescent="0.2">
      <c r="A424" s="12" t="s">
        <v>403</v>
      </c>
      <c r="B424" s="21" t="s">
        <v>168</v>
      </c>
      <c r="C424" s="21" t="s">
        <v>132</v>
      </c>
      <c r="D424" s="107">
        <f t="shared" ref="D424:K424" si="96">SUM(D425+D426)</f>
        <v>60231.899999999994</v>
      </c>
      <c r="E424" s="107">
        <f t="shared" si="96"/>
        <v>54464.2</v>
      </c>
      <c r="F424" s="107">
        <f t="shared" si="96"/>
        <v>0</v>
      </c>
      <c r="G424" s="79">
        <f t="shared" si="96"/>
        <v>48601.3</v>
      </c>
      <c r="H424" s="107">
        <f t="shared" si="96"/>
        <v>48601.3</v>
      </c>
      <c r="I424" s="107">
        <f t="shared" si="96"/>
        <v>0</v>
      </c>
      <c r="J424" s="79">
        <f t="shared" si="96"/>
        <v>4667.3</v>
      </c>
      <c r="K424" s="107">
        <f t="shared" si="96"/>
        <v>1931.3</v>
      </c>
      <c r="L424" s="107"/>
      <c r="M424" s="107"/>
      <c r="N424" s="107"/>
      <c r="O424" s="107"/>
      <c r="P424" s="107"/>
      <c r="Q424" s="107"/>
      <c r="R424" s="107"/>
      <c r="S424" s="107"/>
      <c r="T424" s="107">
        <f>SUM(T425+T426)</f>
        <v>2736</v>
      </c>
      <c r="U424" s="107"/>
      <c r="V424" s="107"/>
      <c r="W424" s="107"/>
      <c r="X424" s="107"/>
      <c r="Y424" s="107"/>
      <c r="Z424" s="75">
        <f t="shared" si="85"/>
        <v>4567.3</v>
      </c>
      <c r="AA424" s="107">
        <f>SUM(AA425+AA426)</f>
        <v>1831.3</v>
      </c>
      <c r="AB424" s="107">
        <f>SUM(AB425+AB426)</f>
        <v>2736</v>
      </c>
    </row>
    <row r="425" spans="1:28" ht="16.5" hidden="1" customHeight="1" x14ac:dyDescent="0.2">
      <c r="A425" s="14" t="s">
        <v>404</v>
      </c>
      <c r="B425" s="20" t="s">
        <v>168</v>
      </c>
      <c r="C425" s="20" t="s">
        <v>132</v>
      </c>
      <c r="D425" s="76">
        <v>31365.3</v>
      </c>
      <c r="E425" s="73">
        <v>21002.3</v>
      </c>
      <c r="F425" s="74"/>
      <c r="G425" s="75">
        <f>SUM(I425+H425)</f>
        <v>20794.099999999999</v>
      </c>
      <c r="H425" s="74">
        <v>20794.099999999999</v>
      </c>
      <c r="I425" s="74"/>
      <c r="J425" s="75">
        <f>SUM(K425+T425)</f>
        <v>4667.3</v>
      </c>
      <c r="K425" s="74">
        <v>1931.3</v>
      </c>
      <c r="L425" s="74"/>
      <c r="M425" s="74"/>
      <c r="N425" s="74"/>
      <c r="O425" s="74"/>
      <c r="P425" s="74"/>
      <c r="Q425" s="74"/>
      <c r="R425" s="74"/>
      <c r="S425" s="74"/>
      <c r="T425" s="74">
        <v>2736</v>
      </c>
      <c r="U425" s="74"/>
      <c r="V425" s="74"/>
      <c r="W425" s="74"/>
      <c r="X425" s="74"/>
      <c r="Y425" s="74"/>
      <c r="Z425" s="75">
        <f t="shared" si="85"/>
        <v>4567.3</v>
      </c>
      <c r="AA425" s="74">
        <v>1831.3</v>
      </c>
      <c r="AB425" s="74">
        <v>2736</v>
      </c>
    </row>
    <row r="426" spans="1:28" ht="18" hidden="1" customHeight="1" x14ac:dyDescent="0.2">
      <c r="A426" s="14" t="s">
        <v>405</v>
      </c>
      <c r="B426" s="20" t="s">
        <v>168</v>
      </c>
      <c r="C426" s="20" t="s">
        <v>132</v>
      </c>
      <c r="D426" s="76">
        <v>28866.6</v>
      </c>
      <c r="E426" s="73">
        <v>33461.9</v>
      </c>
      <c r="F426" s="74"/>
      <c r="G426" s="75">
        <f>SUM(I426+H426)</f>
        <v>27807.200000000001</v>
      </c>
      <c r="H426" s="74">
        <v>27807.200000000001</v>
      </c>
      <c r="I426" s="74"/>
      <c r="J426" s="75">
        <f>SUM(K426+T426)</f>
        <v>0</v>
      </c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5">
        <f t="shared" si="85"/>
        <v>0</v>
      </c>
      <c r="AA426" s="74"/>
      <c r="AB426" s="74"/>
    </row>
    <row r="427" spans="1:28" ht="38.25" hidden="1" x14ac:dyDescent="0.2">
      <c r="A427" s="14" t="s">
        <v>400</v>
      </c>
      <c r="B427" s="20" t="s">
        <v>168</v>
      </c>
      <c r="C427" s="20" t="s">
        <v>132</v>
      </c>
      <c r="D427" s="76"/>
      <c r="E427" s="73">
        <f t="shared" ref="E427:K427" si="97">SUM(E428)</f>
        <v>0</v>
      </c>
      <c r="F427" s="73">
        <f t="shared" si="97"/>
        <v>0</v>
      </c>
      <c r="G427" s="101">
        <f t="shared" si="97"/>
        <v>1211.5999999999999</v>
      </c>
      <c r="H427" s="73">
        <f t="shared" si="97"/>
        <v>1211.5999999999999</v>
      </c>
      <c r="I427" s="73">
        <f t="shared" si="97"/>
        <v>0</v>
      </c>
      <c r="J427" s="101">
        <f t="shared" si="97"/>
        <v>0</v>
      </c>
      <c r="K427" s="73">
        <f t="shared" si="97"/>
        <v>0</v>
      </c>
      <c r="L427" s="73"/>
      <c r="M427" s="73"/>
      <c r="N427" s="73"/>
      <c r="O427" s="73"/>
      <c r="P427" s="73"/>
      <c r="Q427" s="73"/>
      <c r="R427" s="73"/>
      <c r="S427" s="73"/>
      <c r="T427" s="73">
        <f>SUM(T428)</f>
        <v>0</v>
      </c>
      <c r="U427" s="73"/>
      <c r="V427" s="73"/>
      <c r="W427" s="73"/>
      <c r="X427" s="73"/>
      <c r="Y427" s="73"/>
      <c r="Z427" s="75">
        <f t="shared" si="85"/>
        <v>0</v>
      </c>
      <c r="AA427" s="73">
        <f>SUM(AA428)</f>
        <v>0</v>
      </c>
      <c r="AB427" s="73">
        <f>SUM(AB428)</f>
        <v>0</v>
      </c>
    </row>
    <row r="428" spans="1:28" ht="13.5" hidden="1" customHeight="1" x14ac:dyDescent="0.2">
      <c r="A428" s="14" t="s">
        <v>11</v>
      </c>
      <c r="B428" s="20" t="s">
        <v>168</v>
      </c>
      <c r="C428" s="20" t="s">
        <v>132</v>
      </c>
      <c r="D428" s="76"/>
      <c r="E428" s="73"/>
      <c r="F428" s="74"/>
      <c r="G428" s="75">
        <f>SUM(I428+H428)</f>
        <v>1211.5999999999999</v>
      </c>
      <c r="H428" s="74">
        <v>1211.5999999999999</v>
      </c>
      <c r="I428" s="74"/>
      <c r="J428" s="75">
        <f>SUM(K428+T428)</f>
        <v>0</v>
      </c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5">
        <f t="shared" si="85"/>
        <v>0</v>
      </c>
      <c r="AA428" s="74"/>
      <c r="AB428" s="74"/>
    </row>
    <row r="429" spans="1:28" s="48" customFormat="1" ht="16.5" hidden="1" customHeight="1" x14ac:dyDescent="0.2">
      <c r="A429" s="45" t="s">
        <v>30</v>
      </c>
      <c r="B429" s="46"/>
      <c r="C429" s="46"/>
      <c r="D429" s="100"/>
      <c r="E429" s="100"/>
      <c r="F429" s="100"/>
      <c r="G429" s="82"/>
      <c r="H429" s="100"/>
      <c r="I429" s="100"/>
      <c r="J429" s="75">
        <f>SUM(K429+T429)</f>
        <v>22.6</v>
      </c>
      <c r="K429" s="100">
        <f>K430</f>
        <v>22.6</v>
      </c>
      <c r="L429" s="100">
        <f t="shared" ref="L429:T429" si="98">L430</f>
        <v>0</v>
      </c>
      <c r="M429" s="100">
        <f t="shared" si="98"/>
        <v>22.6</v>
      </c>
      <c r="N429" s="100">
        <f t="shared" si="98"/>
        <v>0</v>
      </c>
      <c r="O429" s="100">
        <f t="shared" si="98"/>
        <v>0</v>
      </c>
      <c r="P429" s="100">
        <f t="shared" si="98"/>
        <v>0</v>
      </c>
      <c r="Q429" s="100">
        <f t="shared" si="98"/>
        <v>0</v>
      </c>
      <c r="R429" s="100">
        <f t="shared" si="98"/>
        <v>0</v>
      </c>
      <c r="S429" s="100">
        <f t="shared" si="98"/>
        <v>0</v>
      </c>
      <c r="T429" s="100">
        <f t="shared" si="98"/>
        <v>0</v>
      </c>
      <c r="U429" s="100"/>
      <c r="V429" s="100"/>
      <c r="W429" s="100"/>
      <c r="X429" s="100"/>
      <c r="Y429" s="100"/>
      <c r="Z429" s="75">
        <f t="shared" si="85"/>
        <v>0</v>
      </c>
      <c r="AA429" s="100">
        <f>AA430</f>
        <v>0</v>
      </c>
      <c r="AB429" s="100">
        <f>AB430</f>
        <v>0</v>
      </c>
    </row>
    <row r="430" spans="1:28" ht="20.25" hidden="1" customHeight="1" x14ac:dyDescent="0.2">
      <c r="A430" s="14" t="s">
        <v>404</v>
      </c>
      <c r="B430" s="42" t="s">
        <v>168</v>
      </c>
      <c r="C430" s="42" t="s">
        <v>132</v>
      </c>
      <c r="D430" s="76"/>
      <c r="E430" s="73"/>
      <c r="F430" s="74"/>
      <c r="G430" s="75"/>
      <c r="H430" s="74"/>
      <c r="I430" s="74"/>
      <c r="J430" s="75">
        <f>SUM(K430+T430)</f>
        <v>22.6</v>
      </c>
      <c r="K430" s="74">
        <f>L430+M430+N430+O430+P430+Q430+R430+S430</f>
        <v>22.6</v>
      </c>
      <c r="L430" s="74"/>
      <c r="M430" s="74">
        <v>22.6</v>
      </c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5">
        <f t="shared" si="85"/>
        <v>0</v>
      </c>
      <c r="AA430" s="74"/>
      <c r="AB430" s="74"/>
    </row>
    <row r="431" spans="1:28" ht="14.25" hidden="1" customHeight="1" x14ac:dyDescent="0.2">
      <c r="A431" s="12" t="s">
        <v>251</v>
      </c>
      <c r="B431" s="21" t="s">
        <v>168</v>
      </c>
      <c r="C431" s="21" t="s">
        <v>137</v>
      </c>
      <c r="D431" s="107">
        <f t="shared" ref="D431:K431" si="99">SUM(D432+D435)</f>
        <v>4540.8999999999996</v>
      </c>
      <c r="E431" s="107">
        <f t="shared" si="99"/>
        <v>5997.8000000000011</v>
      </c>
      <c r="F431" s="107">
        <f t="shared" si="99"/>
        <v>0</v>
      </c>
      <c r="G431" s="79">
        <f t="shared" si="99"/>
        <v>6110.8000000000011</v>
      </c>
      <c r="H431" s="107">
        <f t="shared" si="99"/>
        <v>0</v>
      </c>
      <c r="I431" s="107">
        <f t="shared" si="99"/>
        <v>6110.8000000000011</v>
      </c>
      <c r="J431" s="79">
        <f t="shared" si="99"/>
        <v>5522.4</v>
      </c>
      <c r="K431" s="107">
        <f t="shared" si="99"/>
        <v>0</v>
      </c>
      <c r="L431" s="107"/>
      <c r="M431" s="107"/>
      <c r="N431" s="107"/>
      <c r="O431" s="107"/>
      <c r="P431" s="107"/>
      <c r="Q431" s="107"/>
      <c r="R431" s="107"/>
      <c r="S431" s="107"/>
      <c r="T431" s="107">
        <f>SUM(T432+T435)</f>
        <v>5522.4</v>
      </c>
      <c r="U431" s="107"/>
      <c r="V431" s="107"/>
      <c r="W431" s="107"/>
      <c r="X431" s="107"/>
      <c r="Y431" s="107"/>
      <c r="Z431" s="75">
        <f t="shared" si="85"/>
        <v>5522.4</v>
      </c>
      <c r="AA431" s="107">
        <f>SUM(AA432+AA435)</f>
        <v>0</v>
      </c>
      <c r="AB431" s="107">
        <f>SUM(AB432+AB435)</f>
        <v>5522.4</v>
      </c>
    </row>
    <row r="432" spans="1:28" ht="38.25" hidden="1" x14ac:dyDescent="0.2">
      <c r="A432" s="14" t="s">
        <v>406</v>
      </c>
      <c r="B432" s="20" t="s">
        <v>168</v>
      </c>
      <c r="C432" s="20" t="s">
        <v>137</v>
      </c>
      <c r="D432" s="73">
        <f t="shared" ref="D432:K432" si="100">SUM(D433:D434)</f>
        <v>0</v>
      </c>
      <c r="E432" s="73">
        <f t="shared" si="100"/>
        <v>5047.2000000000007</v>
      </c>
      <c r="F432" s="73">
        <f t="shared" si="100"/>
        <v>0</v>
      </c>
      <c r="G432" s="101">
        <f t="shared" si="100"/>
        <v>5047.2000000000007</v>
      </c>
      <c r="H432" s="73">
        <f t="shared" si="100"/>
        <v>0</v>
      </c>
      <c r="I432" s="73">
        <f t="shared" si="100"/>
        <v>5047.2000000000007</v>
      </c>
      <c r="J432" s="101">
        <f t="shared" si="100"/>
        <v>4526</v>
      </c>
      <c r="K432" s="73">
        <f t="shared" si="100"/>
        <v>0</v>
      </c>
      <c r="L432" s="73"/>
      <c r="M432" s="73"/>
      <c r="N432" s="73"/>
      <c r="O432" s="73"/>
      <c r="P432" s="73"/>
      <c r="Q432" s="73"/>
      <c r="R432" s="73"/>
      <c r="S432" s="73"/>
      <c r="T432" s="73">
        <f>SUM(T433:T434)</f>
        <v>4526</v>
      </c>
      <c r="U432" s="73"/>
      <c r="V432" s="73"/>
      <c r="W432" s="73"/>
      <c r="X432" s="73"/>
      <c r="Y432" s="73"/>
      <c r="Z432" s="75">
        <f t="shared" si="85"/>
        <v>4526</v>
      </c>
      <c r="AA432" s="73">
        <f>SUM(AA433:AA434)</f>
        <v>0</v>
      </c>
      <c r="AB432" s="73">
        <f>SUM(AB433:AB434)</f>
        <v>4526</v>
      </c>
    </row>
    <row r="433" spans="1:28" hidden="1" x14ac:dyDescent="0.2">
      <c r="A433" s="14" t="s">
        <v>252</v>
      </c>
      <c r="B433" s="20" t="s">
        <v>168</v>
      </c>
      <c r="C433" s="20" t="s">
        <v>137</v>
      </c>
      <c r="D433" s="76"/>
      <c r="E433" s="73">
        <f>SUM('[3]горбольница №1(федер.)'!$R$27)</f>
        <v>3930.3</v>
      </c>
      <c r="F433" s="74"/>
      <c r="G433" s="75">
        <f t="shared" ref="G433:G474" si="101">SUM(I433+H433)</f>
        <v>3930.3</v>
      </c>
      <c r="H433" s="74"/>
      <c r="I433" s="74">
        <v>3930.3</v>
      </c>
      <c r="J433" s="75">
        <f t="shared" ref="J433:J474" si="102">SUM(K433+T433)</f>
        <v>3524</v>
      </c>
      <c r="K433" s="74"/>
      <c r="L433" s="74"/>
      <c r="M433" s="74"/>
      <c r="N433" s="74"/>
      <c r="O433" s="74"/>
      <c r="P433" s="74"/>
      <c r="Q433" s="74"/>
      <c r="R433" s="74"/>
      <c r="S433" s="74"/>
      <c r="T433" s="74">
        <v>3524</v>
      </c>
      <c r="U433" s="74"/>
      <c r="V433" s="74"/>
      <c r="W433" s="74"/>
      <c r="X433" s="74"/>
      <c r="Y433" s="74"/>
      <c r="Z433" s="75">
        <f t="shared" si="85"/>
        <v>3524</v>
      </c>
      <c r="AA433" s="74"/>
      <c r="AB433" s="74">
        <v>3524</v>
      </c>
    </row>
    <row r="434" spans="1:28" hidden="1" x14ac:dyDescent="0.2">
      <c r="A434" s="14" t="s">
        <v>253</v>
      </c>
      <c r="B434" s="20" t="s">
        <v>168</v>
      </c>
      <c r="C434" s="20" t="s">
        <v>137</v>
      </c>
      <c r="D434" s="76"/>
      <c r="E434" s="73">
        <f>SUM('[3]горбольница №2 (федер)'!$R$27)</f>
        <v>1116.9000000000001</v>
      </c>
      <c r="F434" s="74"/>
      <c r="G434" s="75">
        <f t="shared" si="101"/>
        <v>1116.9000000000001</v>
      </c>
      <c r="H434" s="74"/>
      <c r="I434" s="74">
        <v>1116.9000000000001</v>
      </c>
      <c r="J434" s="75">
        <f t="shared" si="102"/>
        <v>1002</v>
      </c>
      <c r="K434" s="74"/>
      <c r="L434" s="74"/>
      <c r="M434" s="74"/>
      <c r="N434" s="74"/>
      <c r="O434" s="74"/>
      <c r="P434" s="74"/>
      <c r="Q434" s="74"/>
      <c r="R434" s="74"/>
      <c r="S434" s="74"/>
      <c r="T434" s="74">
        <v>1002</v>
      </c>
      <c r="U434" s="74"/>
      <c r="V434" s="74"/>
      <c r="W434" s="74"/>
      <c r="X434" s="74"/>
      <c r="Y434" s="74"/>
      <c r="Z434" s="75">
        <f t="shared" si="85"/>
        <v>1002</v>
      </c>
      <c r="AA434" s="74"/>
      <c r="AB434" s="74">
        <v>1002</v>
      </c>
    </row>
    <row r="435" spans="1:28" ht="39" hidden="1" customHeight="1" x14ac:dyDescent="0.2">
      <c r="A435" s="14" t="s">
        <v>407</v>
      </c>
      <c r="B435" s="20" t="s">
        <v>168</v>
      </c>
      <c r="C435" s="20" t="s">
        <v>137</v>
      </c>
      <c r="D435" s="73">
        <f t="shared" ref="D435:K435" si="103">SUM(D436:D437)</f>
        <v>4540.8999999999996</v>
      </c>
      <c r="E435" s="73">
        <f t="shared" si="103"/>
        <v>950.60000000000014</v>
      </c>
      <c r="F435" s="73">
        <f t="shared" si="103"/>
        <v>0</v>
      </c>
      <c r="G435" s="101">
        <f t="shared" si="103"/>
        <v>1063.5999999999999</v>
      </c>
      <c r="H435" s="73">
        <f t="shared" si="103"/>
        <v>0</v>
      </c>
      <c r="I435" s="73">
        <f t="shared" si="103"/>
        <v>1063.5999999999999</v>
      </c>
      <c r="J435" s="101">
        <f t="shared" si="103"/>
        <v>996.4</v>
      </c>
      <c r="K435" s="73">
        <f t="shared" si="103"/>
        <v>0</v>
      </c>
      <c r="L435" s="73"/>
      <c r="M435" s="73"/>
      <c r="N435" s="73"/>
      <c r="O435" s="73"/>
      <c r="P435" s="73"/>
      <c r="Q435" s="73"/>
      <c r="R435" s="73"/>
      <c r="S435" s="73"/>
      <c r="T435" s="73">
        <f>SUM(T436:T437)</f>
        <v>996.4</v>
      </c>
      <c r="U435" s="73"/>
      <c r="V435" s="73"/>
      <c r="W435" s="73"/>
      <c r="X435" s="73"/>
      <c r="Y435" s="73"/>
      <c r="Z435" s="75">
        <f t="shared" si="85"/>
        <v>996.4</v>
      </c>
      <c r="AA435" s="73">
        <f>SUM(AA436:AA437)</f>
        <v>0</v>
      </c>
      <c r="AB435" s="73">
        <f>SUM(AB436:AB437)</f>
        <v>996.4</v>
      </c>
    </row>
    <row r="436" spans="1:28" hidden="1" x14ac:dyDescent="0.2">
      <c r="A436" s="14" t="s">
        <v>252</v>
      </c>
      <c r="B436" s="20" t="s">
        <v>168</v>
      </c>
      <c r="C436" s="20" t="s">
        <v>137</v>
      </c>
      <c r="D436" s="76">
        <v>3603.6</v>
      </c>
      <c r="E436" s="73">
        <f>SUM('[3]горбольница №1(окруж.)'!$R$27)</f>
        <v>737.80000000000007</v>
      </c>
      <c r="F436" s="74"/>
      <c r="G436" s="75">
        <f t="shared" si="101"/>
        <v>825.5</v>
      </c>
      <c r="H436" s="74"/>
      <c r="I436" s="74">
        <v>825.5</v>
      </c>
      <c r="J436" s="75">
        <f t="shared" si="102"/>
        <v>773.5</v>
      </c>
      <c r="K436" s="74"/>
      <c r="L436" s="74"/>
      <c r="M436" s="74"/>
      <c r="N436" s="74"/>
      <c r="O436" s="74"/>
      <c r="P436" s="74"/>
      <c r="Q436" s="74"/>
      <c r="R436" s="74"/>
      <c r="S436" s="74"/>
      <c r="T436" s="74">
        <v>773.5</v>
      </c>
      <c r="U436" s="74"/>
      <c r="V436" s="74"/>
      <c r="W436" s="74"/>
      <c r="X436" s="74"/>
      <c r="Y436" s="74"/>
      <c r="Z436" s="75">
        <f t="shared" si="85"/>
        <v>773.5</v>
      </c>
      <c r="AA436" s="74"/>
      <c r="AB436" s="74">
        <v>773.5</v>
      </c>
    </row>
    <row r="437" spans="1:28" hidden="1" x14ac:dyDescent="0.2">
      <c r="A437" s="14" t="s">
        <v>253</v>
      </c>
      <c r="B437" s="20" t="s">
        <v>168</v>
      </c>
      <c r="C437" s="20" t="s">
        <v>137</v>
      </c>
      <c r="D437" s="76">
        <v>937.3</v>
      </c>
      <c r="E437" s="73">
        <f>SUM('[3]горбольница №2(окруж)'!$R$27)</f>
        <v>212.8</v>
      </c>
      <c r="F437" s="74"/>
      <c r="G437" s="75">
        <f t="shared" si="101"/>
        <v>238.1</v>
      </c>
      <c r="H437" s="74"/>
      <c r="I437" s="74">
        <v>238.1</v>
      </c>
      <c r="J437" s="75">
        <f t="shared" si="102"/>
        <v>222.9</v>
      </c>
      <c r="K437" s="74"/>
      <c r="L437" s="74"/>
      <c r="M437" s="74"/>
      <c r="N437" s="74"/>
      <c r="O437" s="74"/>
      <c r="P437" s="74"/>
      <c r="Q437" s="74"/>
      <c r="R437" s="74"/>
      <c r="S437" s="74"/>
      <c r="T437" s="74">
        <v>222.9</v>
      </c>
      <c r="U437" s="74"/>
      <c r="V437" s="74"/>
      <c r="W437" s="74"/>
      <c r="X437" s="74"/>
      <c r="Y437" s="74"/>
      <c r="Z437" s="75">
        <f t="shared" si="85"/>
        <v>222.9</v>
      </c>
      <c r="AA437" s="74"/>
      <c r="AB437" s="74">
        <v>222.9</v>
      </c>
    </row>
    <row r="438" spans="1:28" hidden="1" x14ac:dyDescent="0.2">
      <c r="A438" s="12" t="s">
        <v>254</v>
      </c>
      <c r="B438" s="21" t="s">
        <v>168</v>
      </c>
      <c r="C438" s="21" t="s">
        <v>168</v>
      </c>
      <c r="D438" s="86">
        <f t="shared" ref="D438:K438" si="104">SUM(D439)</f>
        <v>11530.5</v>
      </c>
      <c r="E438" s="86">
        <f t="shared" si="104"/>
        <v>89303.6</v>
      </c>
      <c r="F438" s="86">
        <f t="shared" si="104"/>
        <v>0</v>
      </c>
      <c r="G438" s="87">
        <f t="shared" si="104"/>
        <v>93206</v>
      </c>
      <c r="H438" s="86">
        <f t="shared" si="104"/>
        <v>9321</v>
      </c>
      <c r="I438" s="86">
        <f t="shared" si="104"/>
        <v>83885</v>
      </c>
      <c r="J438" s="87">
        <f>SUM(J439+J440)</f>
        <v>91901</v>
      </c>
      <c r="K438" s="86">
        <f t="shared" si="104"/>
        <v>4415</v>
      </c>
      <c r="L438" s="86"/>
      <c r="M438" s="86"/>
      <c r="N438" s="86"/>
      <c r="O438" s="86"/>
      <c r="P438" s="86"/>
      <c r="Q438" s="86"/>
      <c r="R438" s="86"/>
      <c r="S438" s="86"/>
      <c r="T438" s="86">
        <f>SUM(T439+T440)</f>
        <v>87486</v>
      </c>
      <c r="U438" s="86"/>
      <c r="V438" s="86"/>
      <c r="W438" s="86"/>
      <c r="X438" s="86"/>
      <c r="Y438" s="86"/>
      <c r="Z438" s="75">
        <f t="shared" si="85"/>
        <v>91901</v>
      </c>
      <c r="AA438" s="86">
        <f>SUM(AA439)</f>
        <v>4415</v>
      </c>
      <c r="AB438" s="86">
        <f>SUM(AB439+AB440)</f>
        <v>87486</v>
      </c>
    </row>
    <row r="439" spans="1:28" ht="38.25" hidden="1" x14ac:dyDescent="0.2">
      <c r="A439" s="14" t="s">
        <v>408</v>
      </c>
      <c r="B439" s="20" t="s">
        <v>168</v>
      </c>
      <c r="C439" s="20" t="s">
        <v>168</v>
      </c>
      <c r="D439" s="76">
        <v>11530.5</v>
      </c>
      <c r="E439" s="76">
        <v>89303.6</v>
      </c>
      <c r="F439" s="74"/>
      <c r="G439" s="75">
        <f t="shared" si="101"/>
        <v>93206</v>
      </c>
      <c r="H439" s="74">
        <v>9321</v>
      </c>
      <c r="I439" s="74">
        <v>83885</v>
      </c>
      <c r="J439" s="75">
        <f t="shared" si="102"/>
        <v>88300</v>
      </c>
      <c r="K439" s="74">
        <v>4415</v>
      </c>
      <c r="L439" s="74"/>
      <c r="M439" s="74"/>
      <c r="N439" s="74"/>
      <c r="O439" s="74"/>
      <c r="P439" s="74"/>
      <c r="Q439" s="74"/>
      <c r="R439" s="74"/>
      <c r="S439" s="74"/>
      <c r="T439" s="74">
        <v>83885</v>
      </c>
      <c r="U439" s="74"/>
      <c r="V439" s="74"/>
      <c r="W439" s="74"/>
      <c r="X439" s="74"/>
      <c r="Y439" s="74"/>
      <c r="Z439" s="75">
        <f t="shared" si="85"/>
        <v>88300</v>
      </c>
      <c r="AA439" s="74">
        <v>4415</v>
      </c>
      <c r="AB439" s="74">
        <v>83885</v>
      </c>
    </row>
    <row r="440" spans="1:28" hidden="1" x14ac:dyDescent="0.2">
      <c r="A440" s="14" t="s">
        <v>47</v>
      </c>
      <c r="B440" s="20"/>
      <c r="C440" s="20"/>
      <c r="D440" s="76"/>
      <c r="E440" s="76"/>
      <c r="F440" s="74"/>
      <c r="G440" s="75"/>
      <c r="H440" s="74"/>
      <c r="I440" s="74"/>
      <c r="J440" s="75">
        <f t="shared" si="102"/>
        <v>3601</v>
      </c>
      <c r="K440" s="74"/>
      <c r="L440" s="74"/>
      <c r="M440" s="74"/>
      <c r="N440" s="74"/>
      <c r="O440" s="74"/>
      <c r="P440" s="74"/>
      <c r="Q440" s="74"/>
      <c r="R440" s="74"/>
      <c r="S440" s="74"/>
      <c r="T440" s="74">
        <v>3601</v>
      </c>
      <c r="U440" s="74"/>
      <c r="V440" s="74"/>
      <c r="W440" s="74"/>
      <c r="X440" s="74"/>
      <c r="Y440" s="74"/>
      <c r="Z440" s="75">
        <f t="shared" si="85"/>
        <v>3601</v>
      </c>
      <c r="AA440" s="74"/>
      <c r="AB440" s="74">
        <v>3601</v>
      </c>
    </row>
    <row r="441" spans="1:28" s="135" customFormat="1" hidden="1" x14ac:dyDescent="0.2">
      <c r="A441" s="132" t="s">
        <v>255</v>
      </c>
      <c r="B441" s="141" t="s">
        <v>196</v>
      </c>
      <c r="C441" s="141" t="s">
        <v>131</v>
      </c>
      <c r="D441" s="142">
        <f t="shared" ref="D441:K441" si="105">SUM(D442+D443+D444+D467+D473)</f>
        <v>157677.4</v>
      </c>
      <c r="E441" s="142">
        <f t="shared" si="105"/>
        <v>161347</v>
      </c>
      <c r="F441" s="142">
        <f t="shared" si="105"/>
        <v>0</v>
      </c>
      <c r="G441" s="87">
        <f t="shared" si="105"/>
        <v>185846.3</v>
      </c>
      <c r="H441" s="142">
        <f t="shared" si="105"/>
        <v>7516.4</v>
      </c>
      <c r="I441" s="142">
        <f t="shared" si="105"/>
        <v>178329.90000000002</v>
      </c>
      <c r="J441" s="87">
        <f t="shared" si="105"/>
        <v>146718.5</v>
      </c>
      <c r="K441" s="142">
        <f t="shared" si="105"/>
        <v>4444</v>
      </c>
      <c r="L441" s="142"/>
      <c r="M441" s="142"/>
      <c r="N441" s="142"/>
      <c r="O441" s="142"/>
      <c r="P441" s="142"/>
      <c r="Q441" s="142"/>
      <c r="R441" s="142"/>
      <c r="S441" s="142"/>
      <c r="T441" s="142">
        <f>SUM(T442+T443+T444+T467+T473)</f>
        <v>133602.5</v>
      </c>
      <c r="U441" s="142"/>
      <c r="V441" s="142"/>
      <c r="W441" s="142"/>
      <c r="X441" s="142"/>
      <c r="Y441" s="142">
        <f>SUM(Y444)</f>
        <v>9475</v>
      </c>
      <c r="Z441" s="75">
        <f t="shared" si="85"/>
        <v>137602.5</v>
      </c>
      <c r="AA441" s="142">
        <f>SUM(AA442+AA443+AA444+AA467+AA473)</f>
        <v>4000</v>
      </c>
      <c r="AB441" s="142">
        <f>SUM(AB442+AB443+AB444+AB467+AB473)</f>
        <v>133602.5</v>
      </c>
    </row>
    <row r="442" spans="1:28" hidden="1" x14ac:dyDescent="0.2">
      <c r="A442" s="14" t="s">
        <v>256</v>
      </c>
      <c r="B442" s="15" t="s">
        <v>196</v>
      </c>
      <c r="C442" s="15" t="s">
        <v>130</v>
      </c>
      <c r="D442" s="72">
        <v>3689.3</v>
      </c>
      <c r="E442" s="73">
        <v>4058.4</v>
      </c>
      <c r="F442" s="74"/>
      <c r="G442" s="75">
        <f t="shared" si="101"/>
        <v>4058.4</v>
      </c>
      <c r="H442" s="74">
        <v>4058.4</v>
      </c>
      <c r="I442" s="74"/>
      <c r="J442" s="75">
        <f t="shared" si="102"/>
        <v>4444</v>
      </c>
      <c r="K442" s="74">
        <v>4444</v>
      </c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5">
        <f t="shared" si="85"/>
        <v>4000</v>
      </c>
      <c r="AA442" s="74">
        <v>4000</v>
      </c>
      <c r="AB442" s="74"/>
    </row>
    <row r="443" spans="1:28" ht="25.5" hidden="1" x14ac:dyDescent="0.2">
      <c r="A443" s="14" t="s">
        <v>409</v>
      </c>
      <c r="B443" s="15" t="s">
        <v>196</v>
      </c>
      <c r="C443" s="15" t="s">
        <v>132</v>
      </c>
      <c r="D443" s="72">
        <v>7067.5</v>
      </c>
      <c r="E443" s="73">
        <v>1183.7</v>
      </c>
      <c r="F443" s="74"/>
      <c r="G443" s="75">
        <f t="shared" si="101"/>
        <v>0</v>
      </c>
      <c r="H443" s="74"/>
      <c r="I443" s="74"/>
      <c r="J443" s="75">
        <f t="shared" si="102"/>
        <v>0</v>
      </c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5">
        <f t="shared" si="85"/>
        <v>0</v>
      </c>
      <c r="AA443" s="74"/>
      <c r="AB443" s="74"/>
    </row>
    <row r="444" spans="1:28" hidden="1" x14ac:dyDescent="0.2">
      <c r="A444" s="29" t="s">
        <v>257</v>
      </c>
      <c r="B444" s="13" t="s">
        <v>196</v>
      </c>
      <c r="C444" s="13" t="s">
        <v>134</v>
      </c>
      <c r="D444" s="86">
        <f>SUM(D445+D446+D447+D449+D450+D451+D457+D458+D448+D454+D455+D456)</f>
        <v>70336.299999999988</v>
      </c>
      <c r="E444" s="123">
        <f>SUM(E445+E446+E447+E448+E449+E450+E451+E456+E457+E458)</f>
        <v>58201.8</v>
      </c>
      <c r="F444" s="123">
        <f>SUM(F445+F446+F447+F448+F449+F450+F451+F457+F458)</f>
        <v>0</v>
      </c>
      <c r="G444" s="75">
        <f t="shared" si="101"/>
        <v>81860.100000000006</v>
      </c>
      <c r="H444" s="86">
        <f>SUM(H445+H446+H447+H449+H450+H451+H457+H458)</f>
        <v>3458</v>
      </c>
      <c r="I444" s="86">
        <f>SUM(I445+I446+I447+I449+I450+I451+I457+I458)</f>
        <v>78402.100000000006</v>
      </c>
      <c r="J444" s="87">
        <f>SUM(J445+J446+J447+J449+J450+J451+J457+J458)</f>
        <v>41431.300000000003</v>
      </c>
      <c r="K444" s="86">
        <f>SUM(K445+K446+K447+K449+K450+K451+K457+K458)</f>
        <v>0</v>
      </c>
      <c r="L444" s="86"/>
      <c r="M444" s="86"/>
      <c r="N444" s="86"/>
      <c r="O444" s="86"/>
      <c r="P444" s="86"/>
      <c r="Q444" s="86"/>
      <c r="R444" s="86"/>
      <c r="S444" s="86"/>
      <c r="T444" s="86">
        <f>SUM(T445+T446+T447+T448+T449+T450+T451+T457+T458)</f>
        <v>32759.3</v>
      </c>
      <c r="U444" s="86"/>
      <c r="V444" s="86"/>
      <c r="W444" s="86"/>
      <c r="X444" s="86"/>
      <c r="Y444" s="86">
        <f>SUM(Y458)</f>
        <v>9475</v>
      </c>
      <c r="Z444" s="75">
        <f t="shared" si="85"/>
        <v>32759.3</v>
      </c>
      <c r="AA444" s="86">
        <f>SUM(AA445+AA446+AA447+AA449+AA450+AA451+AA457+AA458)</f>
        <v>0</v>
      </c>
      <c r="AB444" s="86">
        <f>SUM(AB445+AB446+AB447+AB448+AB449+AB450+AB451+AB457+AB458)</f>
        <v>32759.3</v>
      </c>
    </row>
    <row r="445" spans="1:28" ht="16.5" hidden="1" customHeight="1" x14ac:dyDescent="0.2">
      <c r="A445" s="14" t="s">
        <v>258</v>
      </c>
      <c r="B445" s="15" t="s">
        <v>196</v>
      </c>
      <c r="C445" s="15" t="s">
        <v>134</v>
      </c>
      <c r="D445" s="72"/>
      <c r="E445" s="122">
        <v>727.8</v>
      </c>
      <c r="F445" s="74"/>
      <c r="G445" s="75">
        <f t="shared" si="101"/>
        <v>0</v>
      </c>
      <c r="H445" s="74"/>
      <c r="I445" s="74"/>
      <c r="J445" s="75">
        <f t="shared" si="102"/>
        <v>0</v>
      </c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5">
        <f t="shared" si="85"/>
        <v>0</v>
      </c>
      <c r="AA445" s="74"/>
      <c r="AB445" s="74"/>
    </row>
    <row r="446" spans="1:28" ht="25.5" hidden="1" x14ac:dyDescent="0.2">
      <c r="A446" s="14" t="s">
        <v>259</v>
      </c>
      <c r="B446" s="15" t="s">
        <v>196</v>
      </c>
      <c r="C446" s="15" t="s">
        <v>134</v>
      </c>
      <c r="D446" s="72">
        <v>1911</v>
      </c>
      <c r="E446" s="122">
        <v>459.9</v>
      </c>
      <c r="F446" s="74"/>
      <c r="G446" s="75">
        <f t="shared" si="101"/>
        <v>0</v>
      </c>
      <c r="H446" s="74"/>
      <c r="I446" s="74"/>
      <c r="J446" s="75">
        <f t="shared" si="102"/>
        <v>0</v>
      </c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5">
        <f t="shared" si="85"/>
        <v>0</v>
      </c>
      <c r="AA446" s="74"/>
      <c r="AB446" s="74"/>
    </row>
    <row r="447" spans="1:28" ht="51" hidden="1" x14ac:dyDescent="0.2">
      <c r="A447" s="14" t="s">
        <v>410</v>
      </c>
      <c r="B447" s="15" t="s">
        <v>196</v>
      </c>
      <c r="C447" s="15" t="s">
        <v>134</v>
      </c>
      <c r="D447" s="72">
        <v>17732</v>
      </c>
      <c r="E447" s="73">
        <v>9344</v>
      </c>
      <c r="F447" s="74"/>
      <c r="G447" s="75">
        <f t="shared" si="101"/>
        <v>5700</v>
      </c>
      <c r="H447" s="74"/>
      <c r="I447" s="74">
        <v>5700</v>
      </c>
      <c r="J447" s="75">
        <f t="shared" si="102"/>
        <v>657</v>
      </c>
      <c r="K447" s="74"/>
      <c r="L447" s="74"/>
      <c r="M447" s="74"/>
      <c r="N447" s="74"/>
      <c r="O447" s="74"/>
      <c r="P447" s="74"/>
      <c r="Q447" s="74"/>
      <c r="R447" s="74"/>
      <c r="S447" s="74"/>
      <c r="T447" s="74">
        <v>657</v>
      </c>
      <c r="U447" s="74"/>
      <c r="V447" s="74"/>
      <c r="W447" s="74"/>
      <c r="X447" s="74"/>
      <c r="Y447" s="74"/>
      <c r="Z447" s="75">
        <f t="shared" si="85"/>
        <v>657</v>
      </c>
      <c r="AA447" s="74"/>
      <c r="AB447" s="74">
        <v>657</v>
      </c>
    </row>
    <row r="448" spans="1:28" ht="51" hidden="1" x14ac:dyDescent="0.2">
      <c r="A448" s="40" t="s">
        <v>14</v>
      </c>
      <c r="B448" s="15" t="s">
        <v>196</v>
      </c>
      <c r="C448" s="15" t="s">
        <v>134</v>
      </c>
      <c r="D448" s="72">
        <v>3503</v>
      </c>
      <c r="E448" s="73"/>
      <c r="F448" s="74"/>
      <c r="G448" s="75">
        <f>SUM(I448+H448)</f>
        <v>0</v>
      </c>
      <c r="H448" s="74"/>
      <c r="I448" s="74"/>
      <c r="J448" s="75">
        <f>SUM(K448+T448)</f>
        <v>803</v>
      </c>
      <c r="K448" s="74"/>
      <c r="L448" s="74"/>
      <c r="M448" s="74"/>
      <c r="N448" s="74"/>
      <c r="O448" s="74"/>
      <c r="P448" s="74"/>
      <c r="Q448" s="74"/>
      <c r="R448" s="74"/>
      <c r="S448" s="74"/>
      <c r="T448" s="74">
        <v>803</v>
      </c>
      <c r="U448" s="74"/>
      <c r="V448" s="74"/>
      <c r="W448" s="74"/>
      <c r="X448" s="74"/>
      <c r="Y448" s="74"/>
      <c r="Z448" s="75">
        <f t="shared" si="85"/>
        <v>803</v>
      </c>
      <c r="AA448" s="74"/>
      <c r="AB448" s="74">
        <v>803</v>
      </c>
    </row>
    <row r="449" spans="1:28" ht="51" hidden="1" x14ac:dyDescent="0.2">
      <c r="A449" s="14" t="s">
        <v>411</v>
      </c>
      <c r="B449" s="15" t="s">
        <v>196</v>
      </c>
      <c r="C449" s="15" t="s">
        <v>134</v>
      </c>
      <c r="D449" s="72">
        <v>15315</v>
      </c>
      <c r="E449" s="73">
        <v>9299</v>
      </c>
      <c r="F449" s="74"/>
      <c r="G449" s="75">
        <f t="shared" si="101"/>
        <v>2883</v>
      </c>
      <c r="H449" s="74"/>
      <c r="I449" s="74">
        <v>2883</v>
      </c>
      <c r="J449" s="75">
        <f t="shared" si="102"/>
        <v>0</v>
      </c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5">
        <f t="shared" si="85"/>
        <v>0</v>
      </c>
      <c r="AA449" s="74"/>
      <c r="AB449" s="74"/>
    </row>
    <row r="450" spans="1:28" ht="38.25" hidden="1" x14ac:dyDescent="0.2">
      <c r="A450" s="14" t="s">
        <v>412</v>
      </c>
      <c r="B450" s="15" t="s">
        <v>196</v>
      </c>
      <c r="C450" s="15" t="s">
        <v>134</v>
      </c>
      <c r="D450" s="72">
        <v>12433.7</v>
      </c>
      <c r="E450" s="73">
        <v>13919.6</v>
      </c>
      <c r="F450" s="74"/>
      <c r="G450" s="75">
        <f t="shared" si="101"/>
        <v>14755.2</v>
      </c>
      <c r="H450" s="74"/>
      <c r="I450" s="74">
        <v>14755.2</v>
      </c>
      <c r="J450" s="75">
        <f t="shared" si="102"/>
        <v>12665</v>
      </c>
      <c r="K450" s="74"/>
      <c r="L450" s="74"/>
      <c r="M450" s="74"/>
      <c r="N450" s="74"/>
      <c r="O450" s="74"/>
      <c r="P450" s="74"/>
      <c r="Q450" s="74"/>
      <c r="R450" s="74"/>
      <c r="S450" s="74"/>
      <c r="T450" s="74">
        <v>12665</v>
      </c>
      <c r="U450" s="74"/>
      <c r="V450" s="74"/>
      <c r="W450" s="74"/>
      <c r="X450" s="74"/>
      <c r="Y450" s="74"/>
      <c r="Z450" s="75">
        <f t="shared" si="85"/>
        <v>12665</v>
      </c>
      <c r="AA450" s="74"/>
      <c r="AB450" s="74">
        <v>12665</v>
      </c>
    </row>
    <row r="451" spans="1:28" ht="41.25" hidden="1" customHeight="1" x14ac:dyDescent="0.2">
      <c r="A451" s="14" t="s">
        <v>413</v>
      </c>
      <c r="B451" s="15" t="s">
        <v>196</v>
      </c>
      <c r="C451" s="15" t="s">
        <v>134</v>
      </c>
      <c r="D451" s="73">
        <f>SUM(D452+D453)</f>
        <v>11359.6</v>
      </c>
      <c r="E451" s="73">
        <f>SUM(E452+E453)</f>
        <v>14258.4</v>
      </c>
      <c r="F451" s="73">
        <f>SUM(F452+F453)</f>
        <v>0</v>
      </c>
      <c r="G451" s="75">
        <f t="shared" si="101"/>
        <v>14258.4</v>
      </c>
      <c r="H451" s="73">
        <f>SUM(H452+H453)</f>
        <v>0</v>
      </c>
      <c r="I451" s="73">
        <v>14258.4</v>
      </c>
      <c r="J451" s="101">
        <f>SUM(J452+J453)</f>
        <v>18634.3</v>
      </c>
      <c r="K451" s="73">
        <f>SUM(K452+K453)</f>
        <v>0</v>
      </c>
      <c r="L451" s="73"/>
      <c r="M451" s="73"/>
      <c r="N451" s="73"/>
      <c r="O451" s="73"/>
      <c r="P451" s="73"/>
      <c r="Q451" s="73"/>
      <c r="R451" s="73"/>
      <c r="S451" s="73"/>
      <c r="T451" s="73">
        <f>SUM(T452+T453)</f>
        <v>18634.3</v>
      </c>
      <c r="U451" s="73"/>
      <c r="V451" s="73"/>
      <c r="W451" s="73"/>
      <c r="X451" s="73"/>
      <c r="Y451" s="73"/>
      <c r="Z451" s="75">
        <f t="shared" si="85"/>
        <v>18634.3</v>
      </c>
      <c r="AA451" s="73">
        <f>SUM(AA452+AA453)</f>
        <v>0</v>
      </c>
      <c r="AB451" s="73">
        <f>SUM(AB452+AB453)</f>
        <v>18634.3</v>
      </c>
    </row>
    <row r="452" spans="1:28" hidden="1" x14ac:dyDescent="0.2">
      <c r="A452" s="14" t="s">
        <v>260</v>
      </c>
      <c r="B452" s="15" t="s">
        <v>196</v>
      </c>
      <c r="C452" s="15" t="s">
        <v>134</v>
      </c>
      <c r="D452" s="72">
        <v>11359.6</v>
      </c>
      <c r="E452" s="73">
        <v>12279</v>
      </c>
      <c r="F452" s="74"/>
      <c r="G452" s="75">
        <f t="shared" si="101"/>
        <v>0</v>
      </c>
      <c r="H452" s="74"/>
      <c r="I452" s="74"/>
      <c r="J452" s="75">
        <f t="shared" si="102"/>
        <v>18634.3</v>
      </c>
      <c r="K452" s="74"/>
      <c r="L452" s="74"/>
      <c r="M452" s="74"/>
      <c r="N452" s="74"/>
      <c r="O452" s="74"/>
      <c r="P452" s="74"/>
      <c r="Q452" s="74"/>
      <c r="R452" s="74"/>
      <c r="S452" s="74"/>
      <c r="T452" s="74">
        <v>18634.3</v>
      </c>
      <c r="U452" s="74"/>
      <c r="V452" s="74"/>
      <c r="W452" s="74"/>
      <c r="X452" s="74"/>
      <c r="Y452" s="74"/>
      <c r="Z452" s="75">
        <f t="shared" si="85"/>
        <v>18634.3</v>
      </c>
      <c r="AA452" s="74"/>
      <c r="AB452" s="74">
        <v>18634.3</v>
      </c>
    </row>
    <row r="453" spans="1:28" hidden="1" x14ac:dyDescent="0.2">
      <c r="A453" s="14" t="s">
        <v>261</v>
      </c>
      <c r="B453" s="15" t="s">
        <v>196</v>
      </c>
      <c r="C453" s="15" t="s">
        <v>134</v>
      </c>
      <c r="D453" s="72"/>
      <c r="E453" s="73">
        <v>1979.4</v>
      </c>
      <c r="F453" s="74"/>
      <c r="G453" s="75">
        <f t="shared" si="101"/>
        <v>0</v>
      </c>
      <c r="H453" s="74"/>
      <c r="I453" s="74"/>
      <c r="J453" s="75">
        <f t="shared" si="102"/>
        <v>0</v>
      </c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5">
        <f t="shared" si="85"/>
        <v>0</v>
      </c>
      <c r="AA453" s="74"/>
      <c r="AB453" s="74"/>
    </row>
    <row r="454" spans="1:28" hidden="1" x14ac:dyDescent="0.2">
      <c r="A454" s="40" t="s">
        <v>53</v>
      </c>
      <c r="B454" s="43" t="s">
        <v>196</v>
      </c>
      <c r="C454" s="43" t="s">
        <v>134</v>
      </c>
      <c r="D454" s="72">
        <v>10</v>
      </c>
      <c r="E454" s="73"/>
      <c r="F454" s="74"/>
      <c r="G454" s="75">
        <f t="shared" si="101"/>
        <v>0</v>
      </c>
      <c r="H454" s="74"/>
      <c r="I454" s="74"/>
      <c r="J454" s="75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5">
        <f t="shared" si="85"/>
        <v>0</v>
      </c>
      <c r="AA454" s="74"/>
      <c r="AB454" s="74"/>
    </row>
    <row r="455" spans="1:28" ht="38.25" hidden="1" x14ac:dyDescent="0.2">
      <c r="A455" s="40" t="s">
        <v>54</v>
      </c>
      <c r="B455" s="43" t="s">
        <v>196</v>
      </c>
      <c r="C455" s="43" t="s">
        <v>134</v>
      </c>
      <c r="D455" s="72">
        <v>500</v>
      </c>
      <c r="E455" s="73"/>
      <c r="F455" s="74"/>
      <c r="G455" s="75">
        <f t="shared" si="101"/>
        <v>0</v>
      </c>
      <c r="H455" s="74"/>
      <c r="I455" s="74"/>
      <c r="J455" s="75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5">
        <f t="shared" si="85"/>
        <v>0</v>
      </c>
      <c r="AA455" s="74"/>
      <c r="AB455" s="74"/>
    </row>
    <row r="456" spans="1:28" ht="25.5" hidden="1" x14ac:dyDescent="0.2">
      <c r="A456" s="40" t="s">
        <v>55</v>
      </c>
      <c r="B456" s="43" t="s">
        <v>196</v>
      </c>
      <c r="C456" s="43" t="s">
        <v>134</v>
      </c>
      <c r="D456" s="72">
        <v>306</v>
      </c>
      <c r="E456" s="73">
        <v>730.1</v>
      </c>
      <c r="F456" s="74"/>
      <c r="G456" s="75">
        <f t="shared" si="101"/>
        <v>0</v>
      </c>
      <c r="H456" s="74"/>
      <c r="I456" s="74"/>
      <c r="J456" s="75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5">
        <f t="shared" si="85"/>
        <v>0</v>
      </c>
      <c r="AA456" s="74"/>
      <c r="AB456" s="74"/>
    </row>
    <row r="457" spans="1:28" ht="38.25" hidden="1" x14ac:dyDescent="0.2">
      <c r="A457" s="14" t="s">
        <v>262</v>
      </c>
      <c r="B457" s="15" t="s">
        <v>196</v>
      </c>
      <c r="C457" s="15" t="s">
        <v>134</v>
      </c>
      <c r="D457" s="72"/>
      <c r="E457" s="73">
        <v>0</v>
      </c>
      <c r="F457" s="74"/>
      <c r="G457" s="75">
        <f t="shared" si="101"/>
        <v>34571.5</v>
      </c>
      <c r="H457" s="74">
        <v>3458</v>
      </c>
      <c r="I457" s="74">
        <v>31113.5</v>
      </c>
      <c r="J457" s="75">
        <f t="shared" si="102"/>
        <v>0</v>
      </c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5">
        <f t="shared" ref="Z457:Z497" si="106">SUM(AA457:AB457)</f>
        <v>0</v>
      </c>
      <c r="AA457" s="74"/>
      <c r="AB457" s="74"/>
    </row>
    <row r="458" spans="1:28" ht="64.5" hidden="1" customHeight="1" collapsed="1" x14ac:dyDescent="0.2">
      <c r="A458" s="14" t="s">
        <v>414</v>
      </c>
      <c r="B458" s="15" t="s">
        <v>196</v>
      </c>
      <c r="C458" s="15" t="s">
        <v>134</v>
      </c>
      <c r="D458" s="73">
        <f>SUM(D459:D466)</f>
        <v>7266</v>
      </c>
      <c r="E458" s="73">
        <f>SUM(E459:E466)</f>
        <v>9463</v>
      </c>
      <c r="F458" s="73">
        <f>SUM(F459:F466)</f>
        <v>0</v>
      </c>
      <c r="G458" s="101">
        <f>SUM(G459:G466)</f>
        <v>0</v>
      </c>
      <c r="H458" s="73">
        <f>SUM(H459:H466)</f>
        <v>0</v>
      </c>
      <c r="I458" s="73">
        <v>9692</v>
      </c>
      <c r="J458" s="101">
        <f>SUM(J459:J466)</f>
        <v>9475</v>
      </c>
      <c r="K458" s="73">
        <f>SUM(K459:K466)</f>
        <v>0</v>
      </c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>
        <f>SUM(Y459:Y466)</f>
        <v>9475</v>
      </c>
      <c r="Z458" s="75">
        <f t="shared" si="106"/>
        <v>0</v>
      </c>
      <c r="AA458" s="73">
        <f>SUM(AA459:AA466)</f>
        <v>0</v>
      </c>
      <c r="AB458" s="73"/>
    </row>
    <row r="459" spans="1:28" hidden="1" outlineLevel="1" x14ac:dyDescent="0.2">
      <c r="A459" s="14" t="s">
        <v>263</v>
      </c>
      <c r="B459" s="15" t="s">
        <v>196</v>
      </c>
      <c r="C459" s="15" t="s">
        <v>134</v>
      </c>
      <c r="D459" s="72">
        <v>1990.6</v>
      </c>
      <c r="E459" s="73">
        <v>2400</v>
      </c>
      <c r="F459" s="74"/>
      <c r="G459" s="75">
        <f t="shared" si="101"/>
        <v>0</v>
      </c>
      <c r="H459" s="74"/>
      <c r="I459" s="74"/>
      <c r="J459" s="75">
        <f t="shared" si="102"/>
        <v>2984.6</v>
      </c>
      <c r="K459" s="74"/>
      <c r="L459" s="74"/>
      <c r="M459" s="74"/>
      <c r="N459" s="74"/>
      <c r="O459" s="74"/>
      <c r="P459" s="74"/>
      <c r="Q459" s="74"/>
      <c r="R459" s="74"/>
      <c r="S459" s="74"/>
      <c r="T459" s="74">
        <v>2984.6</v>
      </c>
      <c r="U459" s="74"/>
      <c r="V459" s="74"/>
      <c r="W459" s="74"/>
      <c r="X459" s="74"/>
      <c r="Y459" s="74">
        <v>2984.6</v>
      </c>
      <c r="Z459" s="75">
        <f t="shared" si="106"/>
        <v>2984.6</v>
      </c>
      <c r="AA459" s="74"/>
      <c r="AB459" s="74">
        <v>2984.6</v>
      </c>
    </row>
    <row r="460" spans="1:28" hidden="1" outlineLevel="1" x14ac:dyDescent="0.2">
      <c r="A460" s="14" t="s">
        <v>264</v>
      </c>
      <c r="B460" s="15" t="s">
        <v>196</v>
      </c>
      <c r="C460" s="15" t="s">
        <v>134</v>
      </c>
      <c r="D460" s="72">
        <v>612.4</v>
      </c>
      <c r="E460" s="73">
        <v>800</v>
      </c>
      <c r="F460" s="74"/>
      <c r="G460" s="75">
        <f t="shared" si="101"/>
        <v>0</v>
      </c>
      <c r="H460" s="74"/>
      <c r="I460" s="74"/>
      <c r="J460" s="75">
        <f t="shared" si="102"/>
        <v>994.9</v>
      </c>
      <c r="K460" s="74"/>
      <c r="L460" s="74"/>
      <c r="M460" s="74"/>
      <c r="N460" s="74"/>
      <c r="O460" s="74"/>
      <c r="P460" s="74"/>
      <c r="Q460" s="74"/>
      <c r="R460" s="74"/>
      <c r="S460" s="74"/>
      <c r="T460" s="74">
        <v>994.9</v>
      </c>
      <c r="U460" s="74"/>
      <c r="V460" s="74"/>
      <c r="W460" s="74"/>
      <c r="X460" s="74"/>
      <c r="Y460" s="74">
        <v>994.9</v>
      </c>
      <c r="Z460" s="75">
        <f t="shared" si="106"/>
        <v>994.9</v>
      </c>
      <c r="AA460" s="74"/>
      <c r="AB460" s="74">
        <v>994.9</v>
      </c>
    </row>
    <row r="461" spans="1:28" hidden="1" outlineLevel="1" x14ac:dyDescent="0.2">
      <c r="A461" s="14" t="s">
        <v>265</v>
      </c>
      <c r="B461" s="15" t="s">
        <v>196</v>
      </c>
      <c r="C461" s="15" t="s">
        <v>134</v>
      </c>
      <c r="D461" s="72">
        <v>1709.7</v>
      </c>
      <c r="E461" s="73">
        <v>2248</v>
      </c>
      <c r="F461" s="74"/>
      <c r="G461" s="75">
        <f t="shared" si="101"/>
        <v>0</v>
      </c>
      <c r="H461" s="74"/>
      <c r="I461" s="74"/>
      <c r="J461" s="75">
        <f t="shared" si="102"/>
        <v>1563.4</v>
      </c>
      <c r="K461" s="74"/>
      <c r="L461" s="74"/>
      <c r="M461" s="74"/>
      <c r="N461" s="74"/>
      <c r="O461" s="74"/>
      <c r="P461" s="74"/>
      <c r="Q461" s="74"/>
      <c r="R461" s="74"/>
      <c r="S461" s="74"/>
      <c r="T461" s="74">
        <v>1563.4</v>
      </c>
      <c r="U461" s="74"/>
      <c r="V461" s="74"/>
      <c r="W461" s="74"/>
      <c r="X461" s="74"/>
      <c r="Y461" s="74">
        <v>1563.4</v>
      </c>
      <c r="Z461" s="75">
        <f t="shared" si="106"/>
        <v>1563.4</v>
      </c>
      <c r="AA461" s="74"/>
      <c r="AB461" s="74">
        <v>1563.4</v>
      </c>
    </row>
    <row r="462" spans="1:28" hidden="1" outlineLevel="1" x14ac:dyDescent="0.2">
      <c r="A462" s="14" t="s">
        <v>266</v>
      </c>
      <c r="B462" s="15" t="s">
        <v>196</v>
      </c>
      <c r="C462" s="15" t="s">
        <v>134</v>
      </c>
      <c r="D462" s="72">
        <v>1625.6</v>
      </c>
      <c r="E462" s="73">
        <v>2300</v>
      </c>
      <c r="F462" s="74"/>
      <c r="G462" s="75">
        <f t="shared" si="101"/>
        <v>0</v>
      </c>
      <c r="H462" s="74"/>
      <c r="I462" s="74"/>
      <c r="J462" s="75">
        <f t="shared" si="102"/>
        <v>1705.5</v>
      </c>
      <c r="K462" s="74"/>
      <c r="L462" s="74"/>
      <c r="M462" s="74"/>
      <c r="N462" s="74"/>
      <c r="O462" s="74"/>
      <c r="P462" s="74"/>
      <c r="Q462" s="74"/>
      <c r="R462" s="74"/>
      <c r="S462" s="74"/>
      <c r="T462" s="74">
        <v>1705.5</v>
      </c>
      <c r="U462" s="74"/>
      <c r="V462" s="74"/>
      <c r="W462" s="74"/>
      <c r="X462" s="74"/>
      <c r="Y462" s="74">
        <v>1705.5</v>
      </c>
      <c r="Z462" s="75">
        <f t="shared" si="106"/>
        <v>1705.5</v>
      </c>
      <c r="AA462" s="74"/>
      <c r="AB462" s="74">
        <v>1705.5</v>
      </c>
    </row>
    <row r="463" spans="1:28" hidden="1" outlineLevel="1" x14ac:dyDescent="0.2">
      <c r="A463" s="14" t="s">
        <v>267</v>
      </c>
      <c r="B463" s="15" t="s">
        <v>196</v>
      </c>
      <c r="C463" s="15" t="s">
        <v>134</v>
      </c>
      <c r="D463" s="72">
        <v>576.6</v>
      </c>
      <c r="E463" s="73">
        <v>750</v>
      </c>
      <c r="F463" s="74"/>
      <c r="G463" s="75">
        <f t="shared" si="101"/>
        <v>0</v>
      </c>
      <c r="H463" s="74"/>
      <c r="I463" s="74"/>
      <c r="J463" s="75">
        <f t="shared" si="102"/>
        <v>758</v>
      </c>
      <c r="K463" s="74"/>
      <c r="L463" s="74"/>
      <c r="M463" s="74"/>
      <c r="N463" s="74"/>
      <c r="O463" s="74"/>
      <c r="P463" s="74"/>
      <c r="Q463" s="74"/>
      <c r="R463" s="74"/>
      <c r="S463" s="74"/>
      <c r="T463" s="74">
        <v>758</v>
      </c>
      <c r="U463" s="74"/>
      <c r="V463" s="74"/>
      <c r="W463" s="74"/>
      <c r="X463" s="74"/>
      <c r="Y463" s="74">
        <v>758</v>
      </c>
      <c r="Z463" s="75">
        <f t="shared" si="106"/>
        <v>758</v>
      </c>
      <c r="AA463" s="74"/>
      <c r="AB463" s="74">
        <v>758</v>
      </c>
    </row>
    <row r="464" spans="1:28" hidden="1" outlineLevel="1" x14ac:dyDescent="0.2">
      <c r="A464" s="14" t="s">
        <v>268</v>
      </c>
      <c r="B464" s="15" t="s">
        <v>196</v>
      </c>
      <c r="C464" s="15" t="s">
        <v>134</v>
      </c>
      <c r="D464" s="72">
        <v>196.6</v>
      </c>
      <c r="E464" s="73">
        <v>250</v>
      </c>
      <c r="F464" s="74"/>
      <c r="G464" s="75">
        <f t="shared" si="101"/>
        <v>0</v>
      </c>
      <c r="H464" s="74"/>
      <c r="I464" s="74"/>
      <c r="J464" s="75">
        <f t="shared" si="102"/>
        <v>236.9</v>
      </c>
      <c r="K464" s="74"/>
      <c r="L464" s="74"/>
      <c r="M464" s="74"/>
      <c r="N464" s="74"/>
      <c r="O464" s="74"/>
      <c r="P464" s="74"/>
      <c r="Q464" s="74"/>
      <c r="R464" s="74"/>
      <c r="S464" s="74"/>
      <c r="T464" s="74">
        <v>236.9</v>
      </c>
      <c r="U464" s="74"/>
      <c r="V464" s="74"/>
      <c r="W464" s="74"/>
      <c r="X464" s="74"/>
      <c r="Y464" s="74">
        <v>236.9</v>
      </c>
      <c r="Z464" s="75">
        <f t="shared" si="106"/>
        <v>236.9</v>
      </c>
      <c r="AA464" s="74"/>
      <c r="AB464" s="74">
        <v>236.9</v>
      </c>
    </row>
    <row r="465" spans="1:28" hidden="1" outlineLevel="1" x14ac:dyDescent="0.2">
      <c r="A465" s="14" t="s">
        <v>269</v>
      </c>
      <c r="B465" s="15" t="s">
        <v>196</v>
      </c>
      <c r="C465" s="15" t="s">
        <v>134</v>
      </c>
      <c r="D465" s="72">
        <v>174.8</v>
      </c>
      <c r="E465" s="73">
        <v>330</v>
      </c>
      <c r="F465" s="74"/>
      <c r="G465" s="75">
        <f t="shared" si="101"/>
        <v>0</v>
      </c>
      <c r="H465" s="74"/>
      <c r="I465" s="74"/>
      <c r="J465" s="75">
        <f t="shared" si="102"/>
        <v>331.6</v>
      </c>
      <c r="K465" s="74"/>
      <c r="L465" s="74"/>
      <c r="M465" s="74"/>
      <c r="N465" s="74"/>
      <c r="O465" s="74"/>
      <c r="P465" s="74"/>
      <c r="Q465" s="74"/>
      <c r="R465" s="74"/>
      <c r="S465" s="74"/>
      <c r="T465" s="74">
        <v>331.6</v>
      </c>
      <c r="U465" s="74"/>
      <c r="V465" s="74"/>
      <c r="W465" s="74"/>
      <c r="X465" s="74"/>
      <c r="Y465" s="74">
        <v>331.6</v>
      </c>
      <c r="Z465" s="75">
        <f t="shared" si="106"/>
        <v>331.6</v>
      </c>
      <c r="AA465" s="74"/>
      <c r="AB465" s="74">
        <v>331.6</v>
      </c>
    </row>
    <row r="466" spans="1:28" hidden="1" outlineLevel="1" x14ac:dyDescent="0.2">
      <c r="A466" s="14" t="s">
        <v>270</v>
      </c>
      <c r="B466" s="15" t="s">
        <v>196</v>
      </c>
      <c r="C466" s="15" t="s">
        <v>134</v>
      </c>
      <c r="D466" s="72">
        <v>379.7</v>
      </c>
      <c r="E466" s="73">
        <v>385</v>
      </c>
      <c r="F466" s="74"/>
      <c r="G466" s="75">
        <f t="shared" si="101"/>
        <v>0</v>
      </c>
      <c r="H466" s="74"/>
      <c r="I466" s="74"/>
      <c r="J466" s="75">
        <f t="shared" si="102"/>
        <v>900.1</v>
      </c>
      <c r="K466" s="74"/>
      <c r="L466" s="74"/>
      <c r="M466" s="74"/>
      <c r="N466" s="74"/>
      <c r="O466" s="74"/>
      <c r="P466" s="74"/>
      <c r="Q466" s="74"/>
      <c r="R466" s="74"/>
      <c r="S466" s="74"/>
      <c r="T466" s="74">
        <v>900.1</v>
      </c>
      <c r="U466" s="74"/>
      <c r="V466" s="74"/>
      <c r="W466" s="74"/>
      <c r="X466" s="74"/>
      <c r="Y466" s="74">
        <v>900.1</v>
      </c>
      <c r="Z466" s="75">
        <f t="shared" si="106"/>
        <v>900.1</v>
      </c>
      <c r="AA466" s="74"/>
      <c r="AB466" s="74">
        <v>900.1</v>
      </c>
    </row>
    <row r="467" spans="1:28" s="18" customFormat="1" ht="18.75" hidden="1" customHeight="1" collapsed="1" x14ac:dyDescent="0.2">
      <c r="A467" s="25" t="s">
        <v>415</v>
      </c>
      <c r="B467" s="17" t="s">
        <v>196</v>
      </c>
      <c r="C467" s="24" t="s">
        <v>137</v>
      </c>
      <c r="D467" s="91">
        <f t="shared" ref="D467:K467" si="107">SUM(D468+D469+D472)</f>
        <v>67656.800000000003</v>
      </c>
      <c r="E467" s="91">
        <f t="shared" si="107"/>
        <v>86694.1</v>
      </c>
      <c r="F467" s="91">
        <f t="shared" si="107"/>
        <v>0</v>
      </c>
      <c r="G467" s="92">
        <f t="shared" si="107"/>
        <v>88718.8</v>
      </c>
      <c r="H467" s="91">
        <f t="shared" si="107"/>
        <v>0</v>
      </c>
      <c r="I467" s="91">
        <f t="shared" si="107"/>
        <v>88718.8</v>
      </c>
      <c r="J467" s="92">
        <f>SUM(J468+J469+J472+J470+J471)</f>
        <v>86617.2</v>
      </c>
      <c r="K467" s="91">
        <f t="shared" si="107"/>
        <v>0</v>
      </c>
      <c r="L467" s="91"/>
      <c r="M467" s="91"/>
      <c r="N467" s="91"/>
      <c r="O467" s="91"/>
      <c r="P467" s="91"/>
      <c r="Q467" s="91"/>
      <c r="R467" s="91"/>
      <c r="S467" s="91"/>
      <c r="T467" s="91">
        <f>SUM(T468+T469+T470+T471+T472)</f>
        <v>86617.2</v>
      </c>
      <c r="U467" s="91"/>
      <c r="V467" s="91"/>
      <c r="W467" s="91"/>
      <c r="X467" s="91"/>
      <c r="Y467" s="91"/>
      <c r="Z467" s="75">
        <f t="shared" si="106"/>
        <v>86617.2</v>
      </c>
      <c r="AA467" s="91">
        <f>SUM(AA468+AA469+AA470+AA471+AA472)</f>
        <v>0</v>
      </c>
      <c r="AB467" s="91">
        <f>SUM(AB468+AB469+AB470+AB471+AB472)</f>
        <v>86617.2</v>
      </c>
    </row>
    <row r="468" spans="1:28" ht="38.25" hidden="1" x14ac:dyDescent="0.2">
      <c r="A468" s="14" t="s">
        <v>271</v>
      </c>
      <c r="B468" s="15" t="s">
        <v>196</v>
      </c>
      <c r="C468" s="20" t="s">
        <v>137</v>
      </c>
      <c r="D468" s="76">
        <v>464.8</v>
      </c>
      <c r="E468" s="73">
        <v>928.2</v>
      </c>
      <c r="F468" s="74"/>
      <c r="G468" s="75">
        <f t="shared" si="101"/>
        <v>685.2</v>
      </c>
      <c r="H468" s="74"/>
      <c r="I468" s="74">
        <v>685.2</v>
      </c>
      <c r="J468" s="75">
        <f t="shared" si="102"/>
        <v>685.2</v>
      </c>
      <c r="K468" s="74"/>
      <c r="L468" s="74"/>
      <c r="M468" s="74"/>
      <c r="N468" s="74"/>
      <c r="O468" s="74"/>
      <c r="P468" s="74"/>
      <c r="Q468" s="74"/>
      <c r="R468" s="74"/>
      <c r="S468" s="74"/>
      <c r="T468" s="74">
        <v>685.2</v>
      </c>
      <c r="U468" s="74"/>
      <c r="V468" s="74"/>
      <c r="W468" s="74"/>
      <c r="X468" s="74"/>
      <c r="Y468" s="74"/>
      <c r="Z468" s="75">
        <f t="shared" si="106"/>
        <v>685.2</v>
      </c>
      <c r="AA468" s="74"/>
      <c r="AB468" s="74">
        <v>685.2</v>
      </c>
    </row>
    <row r="469" spans="1:28" ht="51" hidden="1" x14ac:dyDescent="0.2">
      <c r="A469" s="14" t="s">
        <v>272</v>
      </c>
      <c r="B469" s="15" t="s">
        <v>196</v>
      </c>
      <c r="C469" s="20" t="s">
        <v>137</v>
      </c>
      <c r="D469" s="76">
        <v>54718</v>
      </c>
      <c r="E469" s="73">
        <v>63765.9</v>
      </c>
      <c r="F469" s="74"/>
      <c r="G469" s="75">
        <f t="shared" si="101"/>
        <v>66032.600000000006</v>
      </c>
      <c r="H469" s="74"/>
      <c r="I469" s="74">
        <v>66032.600000000006</v>
      </c>
      <c r="J469" s="75">
        <f t="shared" si="102"/>
        <v>64898</v>
      </c>
      <c r="K469" s="74"/>
      <c r="L469" s="74"/>
      <c r="M469" s="74"/>
      <c r="N469" s="74"/>
      <c r="O469" s="74"/>
      <c r="P469" s="74"/>
      <c r="Q469" s="74"/>
      <c r="R469" s="74"/>
      <c r="S469" s="74"/>
      <c r="T469" s="74">
        <v>64898</v>
      </c>
      <c r="U469" s="74"/>
      <c r="V469" s="74"/>
      <c r="W469" s="74"/>
      <c r="X469" s="74"/>
      <c r="Y469" s="74"/>
      <c r="Z469" s="75">
        <f t="shared" si="106"/>
        <v>64898</v>
      </c>
      <c r="AA469" s="74"/>
      <c r="AB469" s="74">
        <v>64898</v>
      </c>
    </row>
    <row r="470" spans="1:28" ht="51" hidden="1" x14ac:dyDescent="0.2">
      <c r="A470" s="14" t="s">
        <v>411</v>
      </c>
      <c r="B470" s="15" t="s">
        <v>196</v>
      </c>
      <c r="C470" s="15" t="s">
        <v>137</v>
      </c>
      <c r="D470" s="72"/>
      <c r="E470" s="73"/>
      <c r="F470" s="74"/>
      <c r="G470" s="75">
        <f>SUM(I470+H470)</f>
        <v>0</v>
      </c>
      <c r="H470" s="74"/>
      <c r="I470" s="74"/>
      <c r="J470" s="75">
        <f>SUM(K470+T470)</f>
        <v>6600</v>
      </c>
      <c r="K470" s="74"/>
      <c r="L470" s="74"/>
      <c r="M470" s="74"/>
      <c r="N470" s="74"/>
      <c r="O470" s="74"/>
      <c r="P470" s="74"/>
      <c r="Q470" s="74"/>
      <c r="R470" s="74"/>
      <c r="S470" s="74"/>
      <c r="T470" s="74">
        <v>6600</v>
      </c>
      <c r="U470" s="74"/>
      <c r="V470" s="74"/>
      <c r="W470" s="74"/>
      <c r="X470" s="74"/>
      <c r="Y470" s="74"/>
      <c r="Z470" s="75">
        <f t="shared" si="106"/>
        <v>6600</v>
      </c>
      <c r="AA470" s="74"/>
      <c r="AB470" s="74">
        <v>6600</v>
      </c>
    </row>
    <row r="471" spans="1:28" ht="38.25" hidden="1" x14ac:dyDescent="0.2">
      <c r="A471" s="14" t="s">
        <v>90</v>
      </c>
      <c r="B471" s="15" t="s">
        <v>196</v>
      </c>
      <c r="C471" s="15" t="s">
        <v>137</v>
      </c>
      <c r="D471" s="72"/>
      <c r="E471" s="73"/>
      <c r="F471" s="74"/>
      <c r="G471" s="75"/>
      <c r="H471" s="74"/>
      <c r="I471" s="74"/>
      <c r="J471" s="75">
        <f>SUM(K471+T471)</f>
        <v>98</v>
      </c>
      <c r="K471" s="74"/>
      <c r="L471" s="74"/>
      <c r="M471" s="74"/>
      <c r="N471" s="74"/>
      <c r="O471" s="74"/>
      <c r="P471" s="74"/>
      <c r="Q471" s="74"/>
      <c r="R471" s="74"/>
      <c r="S471" s="74"/>
      <c r="T471" s="74">
        <v>98</v>
      </c>
      <c r="U471" s="74"/>
      <c r="V471" s="74"/>
      <c r="W471" s="74"/>
      <c r="X471" s="74"/>
      <c r="Y471" s="74"/>
      <c r="Z471" s="75">
        <f t="shared" si="106"/>
        <v>98</v>
      </c>
      <c r="AA471" s="74"/>
      <c r="AB471" s="74">
        <v>98</v>
      </c>
    </row>
    <row r="472" spans="1:28" ht="63.75" hidden="1" x14ac:dyDescent="0.2">
      <c r="A472" s="14" t="s">
        <v>45</v>
      </c>
      <c r="B472" s="15" t="s">
        <v>196</v>
      </c>
      <c r="C472" s="20" t="s">
        <v>137</v>
      </c>
      <c r="D472" s="76">
        <v>12474</v>
      </c>
      <c r="E472" s="73">
        <v>22000</v>
      </c>
      <c r="F472" s="74"/>
      <c r="G472" s="75">
        <f t="shared" si="101"/>
        <v>22001</v>
      </c>
      <c r="H472" s="74"/>
      <c r="I472" s="74">
        <v>22001</v>
      </c>
      <c r="J472" s="75">
        <f t="shared" si="102"/>
        <v>14336</v>
      </c>
      <c r="K472" s="74"/>
      <c r="L472" s="74"/>
      <c r="M472" s="74"/>
      <c r="N472" s="74"/>
      <c r="O472" s="74"/>
      <c r="P472" s="74"/>
      <c r="Q472" s="74"/>
      <c r="R472" s="74"/>
      <c r="S472" s="74"/>
      <c r="T472" s="74">
        <v>14336</v>
      </c>
      <c r="U472" s="74"/>
      <c r="V472" s="74"/>
      <c r="W472" s="74"/>
      <c r="X472" s="74"/>
      <c r="Y472" s="74"/>
      <c r="Z472" s="75">
        <f t="shared" si="106"/>
        <v>14336</v>
      </c>
      <c r="AA472" s="74"/>
      <c r="AB472" s="74">
        <v>14336</v>
      </c>
    </row>
    <row r="473" spans="1:28" s="18" customFormat="1" ht="17.25" hidden="1" customHeight="1" x14ac:dyDescent="0.2">
      <c r="A473" s="16" t="s">
        <v>273</v>
      </c>
      <c r="B473" s="17" t="s">
        <v>196</v>
      </c>
      <c r="C473" s="24" t="s">
        <v>141</v>
      </c>
      <c r="D473" s="105">
        <f t="shared" ref="D473:K473" si="108">SUM(D474)</f>
        <v>8927.5</v>
      </c>
      <c r="E473" s="105">
        <f t="shared" si="108"/>
        <v>11209</v>
      </c>
      <c r="F473" s="105">
        <f t="shared" si="108"/>
        <v>0</v>
      </c>
      <c r="G473" s="106">
        <f t="shared" si="108"/>
        <v>11209</v>
      </c>
      <c r="H473" s="105">
        <f t="shared" si="108"/>
        <v>0</v>
      </c>
      <c r="I473" s="105">
        <f t="shared" si="108"/>
        <v>11209</v>
      </c>
      <c r="J473" s="106">
        <f t="shared" si="108"/>
        <v>14226</v>
      </c>
      <c r="K473" s="105">
        <f t="shared" si="108"/>
        <v>0</v>
      </c>
      <c r="L473" s="105"/>
      <c r="M473" s="105"/>
      <c r="N473" s="105"/>
      <c r="O473" s="105"/>
      <c r="P473" s="105"/>
      <c r="Q473" s="105"/>
      <c r="R473" s="105"/>
      <c r="S473" s="105"/>
      <c r="T473" s="105">
        <f>SUM(T474)</f>
        <v>14226</v>
      </c>
      <c r="U473" s="105"/>
      <c r="V473" s="105"/>
      <c r="W473" s="105"/>
      <c r="X473" s="105"/>
      <c r="Y473" s="105"/>
      <c r="Z473" s="75">
        <f t="shared" si="106"/>
        <v>14226</v>
      </c>
      <c r="AA473" s="105">
        <f>SUM(AA474)</f>
        <v>0</v>
      </c>
      <c r="AB473" s="105">
        <f>SUM(AB474)</f>
        <v>14226</v>
      </c>
    </row>
    <row r="474" spans="1:28" ht="25.5" hidden="1" x14ac:dyDescent="0.2">
      <c r="A474" s="14" t="s">
        <v>459</v>
      </c>
      <c r="B474" s="15" t="s">
        <v>196</v>
      </c>
      <c r="C474" s="20" t="s">
        <v>141</v>
      </c>
      <c r="D474" s="76">
        <v>8927.5</v>
      </c>
      <c r="E474" s="73">
        <v>11209</v>
      </c>
      <c r="F474" s="74"/>
      <c r="G474" s="75">
        <f t="shared" si="101"/>
        <v>11209</v>
      </c>
      <c r="H474" s="74"/>
      <c r="I474" s="74">
        <v>11209</v>
      </c>
      <c r="J474" s="75">
        <f t="shared" si="102"/>
        <v>14226</v>
      </c>
      <c r="K474" s="74"/>
      <c r="L474" s="74"/>
      <c r="M474" s="74"/>
      <c r="N474" s="74"/>
      <c r="O474" s="74"/>
      <c r="P474" s="74"/>
      <c r="Q474" s="74"/>
      <c r="R474" s="74"/>
      <c r="S474" s="74"/>
      <c r="T474" s="74">
        <v>14226</v>
      </c>
      <c r="U474" s="74"/>
      <c r="V474" s="74"/>
      <c r="W474" s="74"/>
      <c r="X474" s="74"/>
      <c r="Y474" s="74"/>
      <c r="Z474" s="75">
        <f t="shared" si="106"/>
        <v>14226</v>
      </c>
      <c r="AA474" s="74"/>
      <c r="AB474" s="74">
        <v>14226</v>
      </c>
    </row>
    <row r="475" spans="1:28" s="35" customFormat="1" ht="18.75" hidden="1" customHeight="1" x14ac:dyDescent="0.2">
      <c r="A475" s="33" t="s">
        <v>274</v>
      </c>
      <c r="B475" s="36" t="s">
        <v>147</v>
      </c>
      <c r="C475" s="34" t="s">
        <v>131</v>
      </c>
      <c r="D475" s="93">
        <f t="shared" ref="D475:S475" si="109">SUM(D476+D486+D490)</f>
        <v>50109.799999999996</v>
      </c>
      <c r="E475" s="93">
        <f t="shared" si="109"/>
        <v>76137.299999999988</v>
      </c>
      <c r="F475" s="93">
        <f t="shared" si="109"/>
        <v>0</v>
      </c>
      <c r="G475" s="87">
        <f t="shared" si="109"/>
        <v>74026.899999999994</v>
      </c>
      <c r="H475" s="93">
        <f t="shared" si="109"/>
        <v>63269.8</v>
      </c>
      <c r="I475" s="93">
        <f t="shared" si="109"/>
        <v>10757.1</v>
      </c>
      <c r="J475" s="87">
        <f t="shared" si="109"/>
        <v>215790.49999999997</v>
      </c>
      <c r="K475" s="93">
        <f t="shared" si="109"/>
        <v>67277.5</v>
      </c>
      <c r="L475" s="93">
        <f t="shared" si="109"/>
        <v>1172.8</v>
      </c>
      <c r="M475" s="93">
        <f t="shared" si="109"/>
        <v>12</v>
      </c>
      <c r="N475" s="93">
        <f t="shared" si="109"/>
        <v>49.8</v>
      </c>
      <c r="O475" s="93">
        <f t="shared" si="109"/>
        <v>163</v>
      </c>
      <c r="P475" s="93">
        <f t="shared" si="109"/>
        <v>0</v>
      </c>
      <c r="Q475" s="93">
        <f t="shared" si="109"/>
        <v>0</v>
      </c>
      <c r="R475" s="93">
        <f t="shared" si="109"/>
        <v>0</v>
      </c>
      <c r="S475" s="93">
        <f t="shared" si="109"/>
        <v>0</v>
      </c>
      <c r="T475" s="93">
        <f>SUM(T476+T486+T490)</f>
        <v>148513</v>
      </c>
      <c r="U475" s="93"/>
      <c r="V475" s="93"/>
      <c r="W475" s="93"/>
      <c r="X475" s="93"/>
      <c r="Y475" s="93"/>
      <c r="Z475" s="75">
        <f t="shared" si="106"/>
        <v>214323.3</v>
      </c>
      <c r="AA475" s="93">
        <f>SUM(AA476+AA486+AA490)</f>
        <v>65810.3</v>
      </c>
      <c r="AB475" s="93">
        <f>SUM(AB476+AB486+AB490)</f>
        <v>148513</v>
      </c>
    </row>
    <row r="476" spans="1:28" s="18" customFormat="1" ht="15" hidden="1" customHeight="1" x14ac:dyDescent="0.2">
      <c r="A476" s="16" t="s">
        <v>275</v>
      </c>
      <c r="B476" s="24" t="s">
        <v>147</v>
      </c>
      <c r="C476" s="17" t="s">
        <v>130</v>
      </c>
      <c r="D476" s="91">
        <f>SUM(D477+D478+D485+D484+D481)</f>
        <v>36175.299999999996</v>
      </c>
      <c r="E476" s="91">
        <f t="shared" ref="E476:AB476" si="110">SUM(E477+E478+E485+E484+E481)</f>
        <v>39820.699999999997</v>
      </c>
      <c r="F476" s="91">
        <f t="shared" si="110"/>
        <v>0</v>
      </c>
      <c r="G476" s="92">
        <f t="shared" si="110"/>
        <v>43069.200000000004</v>
      </c>
      <c r="H476" s="91">
        <f t="shared" si="110"/>
        <v>43069.200000000004</v>
      </c>
      <c r="I476" s="91">
        <f t="shared" si="110"/>
        <v>0</v>
      </c>
      <c r="J476" s="92">
        <f t="shared" si="110"/>
        <v>42153.7</v>
      </c>
      <c r="K476" s="91">
        <f t="shared" si="110"/>
        <v>42153.7</v>
      </c>
      <c r="L476" s="91">
        <f t="shared" si="110"/>
        <v>1172.8</v>
      </c>
      <c r="M476" s="91">
        <f t="shared" si="110"/>
        <v>12</v>
      </c>
      <c r="N476" s="91">
        <f t="shared" si="110"/>
        <v>49.8</v>
      </c>
      <c r="O476" s="91">
        <f t="shared" si="110"/>
        <v>163</v>
      </c>
      <c r="P476" s="91">
        <f t="shared" si="110"/>
        <v>0</v>
      </c>
      <c r="Q476" s="91">
        <f t="shared" si="110"/>
        <v>0</v>
      </c>
      <c r="R476" s="91">
        <f t="shared" si="110"/>
        <v>0</v>
      </c>
      <c r="S476" s="91">
        <f t="shared" si="110"/>
        <v>0</v>
      </c>
      <c r="T476" s="91">
        <f t="shared" si="110"/>
        <v>0</v>
      </c>
      <c r="U476" s="91"/>
      <c r="V476" s="91"/>
      <c r="W476" s="91"/>
      <c r="X476" s="91"/>
      <c r="Y476" s="91"/>
      <c r="Z476" s="75">
        <f t="shared" si="106"/>
        <v>40534</v>
      </c>
      <c r="AA476" s="91">
        <f t="shared" si="110"/>
        <v>40534</v>
      </c>
      <c r="AB476" s="91">
        <f t="shared" si="110"/>
        <v>0</v>
      </c>
    </row>
    <row r="477" spans="1:28" ht="38.25" hidden="1" x14ac:dyDescent="0.2">
      <c r="A477" s="14" t="s">
        <v>417</v>
      </c>
      <c r="B477" s="20" t="s">
        <v>147</v>
      </c>
      <c r="C477" s="15" t="s">
        <v>130</v>
      </c>
      <c r="D477" s="72">
        <v>1214.7</v>
      </c>
      <c r="E477" s="73">
        <v>2616.6999999999998</v>
      </c>
      <c r="F477" s="74"/>
      <c r="G477" s="75">
        <f t="shared" ref="G477:G492" si="111">SUM(I477+H477)</f>
        <v>2665.9</v>
      </c>
      <c r="H477" s="74">
        <v>2665.9</v>
      </c>
      <c r="I477" s="74"/>
      <c r="J477" s="75">
        <f t="shared" ref="J477:J492" si="112">SUM(K477+T477)</f>
        <v>2665.9</v>
      </c>
      <c r="K477" s="74">
        <v>2665.9</v>
      </c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5">
        <f t="shared" si="106"/>
        <v>3000</v>
      </c>
      <c r="AA477" s="74">
        <v>3000</v>
      </c>
      <c r="AB477" s="74"/>
    </row>
    <row r="478" spans="1:28" ht="25.5" hidden="1" x14ac:dyDescent="0.2">
      <c r="A478" s="14" t="s">
        <v>419</v>
      </c>
      <c r="B478" s="20" t="s">
        <v>147</v>
      </c>
      <c r="C478" s="15" t="s">
        <v>130</v>
      </c>
      <c r="D478" s="73">
        <f t="shared" ref="D478:K478" si="113">SUM(D479+D480)</f>
        <v>34680.699999999997</v>
      </c>
      <c r="E478" s="73">
        <f t="shared" si="113"/>
        <v>37204</v>
      </c>
      <c r="F478" s="73">
        <f t="shared" si="113"/>
        <v>0</v>
      </c>
      <c r="G478" s="101">
        <f t="shared" si="113"/>
        <v>40403.300000000003</v>
      </c>
      <c r="H478" s="73">
        <f t="shared" si="113"/>
        <v>40403.300000000003</v>
      </c>
      <c r="I478" s="73">
        <f t="shared" si="113"/>
        <v>0</v>
      </c>
      <c r="J478" s="101">
        <f t="shared" si="113"/>
        <v>38090.199999999997</v>
      </c>
      <c r="K478" s="73">
        <f t="shared" si="113"/>
        <v>38090.199999999997</v>
      </c>
      <c r="L478" s="73"/>
      <c r="M478" s="73"/>
      <c r="N478" s="73"/>
      <c r="O478" s="73"/>
      <c r="P478" s="73"/>
      <c r="Q478" s="73"/>
      <c r="R478" s="73"/>
      <c r="S478" s="73"/>
      <c r="T478" s="73">
        <f>SUM(T479+T480)</f>
        <v>0</v>
      </c>
      <c r="U478" s="73"/>
      <c r="V478" s="73"/>
      <c r="W478" s="73"/>
      <c r="X478" s="73"/>
      <c r="Y478" s="73"/>
      <c r="Z478" s="75">
        <f t="shared" si="106"/>
        <v>36634</v>
      </c>
      <c r="AA478" s="73">
        <f>SUM(AA479+AA480)</f>
        <v>36634</v>
      </c>
      <c r="AB478" s="73">
        <f>SUM(AB479+AB480)</f>
        <v>0</v>
      </c>
    </row>
    <row r="479" spans="1:28" hidden="1" x14ac:dyDescent="0.2">
      <c r="A479" s="14" t="s">
        <v>420</v>
      </c>
      <c r="B479" s="20" t="s">
        <v>147</v>
      </c>
      <c r="C479" s="15" t="s">
        <v>130</v>
      </c>
      <c r="D479" s="72">
        <v>28232.1</v>
      </c>
      <c r="E479" s="73">
        <v>29955.5</v>
      </c>
      <c r="F479" s="74"/>
      <c r="G479" s="75">
        <f t="shared" si="111"/>
        <v>33449.9</v>
      </c>
      <c r="H479" s="74">
        <v>33449.9</v>
      </c>
      <c r="I479" s="74"/>
      <c r="J479" s="75">
        <f t="shared" si="112"/>
        <v>29755.9</v>
      </c>
      <c r="K479" s="74">
        <v>29755.9</v>
      </c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5">
        <f t="shared" si="106"/>
        <v>28300</v>
      </c>
      <c r="AA479" s="74">
        <v>28300</v>
      </c>
      <c r="AB479" s="74"/>
    </row>
    <row r="480" spans="1:28" hidden="1" x14ac:dyDescent="0.2">
      <c r="A480" s="14" t="s">
        <v>421</v>
      </c>
      <c r="B480" s="20" t="s">
        <v>147</v>
      </c>
      <c r="C480" s="15" t="s">
        <v>130</v>
      </c>
      <c r="D480" s="72">
        <v>6448.6</v>
      </c>
      <c r="E480" s="73">
        <v>7248.5</v>
      </c>
      <c r="F480" s="74"/>
      <c r="G480" s="75">
        <f t="shared" si="111"/>
        <v>6953.4</v>
      </c>
      <c r="H480" s="74">
        <v>6953.4</v>
      </c>
      <c r="I480" s="74"/>
      <c r="J480" s="75">
        <f>SUM(K480+T480)</f>
        <v>8334.2999999999993</v>
      </c>
      <c r="K480" s="74">
        <v>8334.2999999999993</v>
      </c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5">
        <f t="shared" si="106"/>
        <v>8334</v>
      </c>
      <c r="AA480" s="74">
        <v>8334</v>
      </c>
      <c r="AB480" s="74"/>
    </row>
    <row r="481" spans="1:28" s="48" customFormat="1" ht="28.5" hidden="1" customHeight="1" x14ac:dyDescent="0.2">
      <c r="A481" s="41" t="s">
        <v>39</v>
      </c>
      <c r="B481" s="46"/>
      <c r="C481" s="47"/>
      <c r="D481" s="80">
        <f>D482+D483</f>
        <v>0</v>
      </c>
      <c r="E481" s="80">
        <f t="shared" ref="E481:AB481" si="114">E482+E483</f>
        <v>0</v>
      </c>
      <c r="F481" s="80">
        <f t="shared" si="114"/>
        <v>0</v>
      </c>
      <c r="G481" s="81">
        <f t="shared" si="114"/>
        <v>0</v>
      </c>
      <c r="H481" s="80">
        <f t="shared" si="114"/>
        <v>0</v>
      </c>
      <c r="I481" s="80">
        <f t="shared" si="114"/>
        <v>0</v>
      </c>
      <c r="J481" s="75">
        <f>SUM(K481+T481)</f>
        <v>1397.6</v>
      </c>
      <c r="K481" s="80">
        <f>K482+K483</f>
        <v>1397.6</v>
      </c>
      <c r="L481" s="80">
        <f t="shared" si="114"/>
        <v>1172.8</v>
      </c>
      <c r="M481" s="80">
        <f t="shared" si="114"/>
        <v>12</v>
      </c>
      <c r="N481" s="80">
        <f t="shared" si="114"/>
        <v>49.8</v>
      </c>
      <c r="O481" s="80">
        <f t="shared" si="114"/>
        <v>163</v>
      </c>
      <c r="P481" s="80">
        <f t="shared" si="114"/>
        <v>0</v>
      </c>
      <c r="Q481" s="80">
        <f t="shared" si="114"/>
        <v>0</v>
      </c>
      <c r="R481" s="80">
        <f t="shared" si="114"/>
        <v>0</v>
      </c>
      <c r="S481" s="80">
        <f t="shared" si="114"/>
        <v>0</v>
      </c>
      <c r="T481" s="80">
        <f t="shared" si="114"/>
        <v>0</v>
      </c>
      <c r="U481" s="80"/>
      <c r="V481" s="80"/>
      <c r="W481" s="80"/>
      <c r="X481" s="80"/>
      <c r="Y481" s="80"/>
      <c r="Z481" s="75">
        <f t="shared" si="106"/>
        <v>900</v>
      </c>
      <c r="AA481" s="80">
        <f t="shared" si="114"/>
        <v>900</v>
      </c>
      <c r="AB481" s="80">
        <f t="shared" si="114"/>
        <v>0</v>
      </c>
    </row>
    <row r="482" spans="1:28" hidden="1" x14ac:dyDescent="0.2">
      <c r="A482" s="14" t="s">
        <v>420</v>
      </c>
      <c r="B482" s="42" t="s">
        <v>147</v>
      </c>
      <c r="C482" s="43" t="s">
        <v>130</v>
      </c>
      <c r="D482" s="72"/>
      <c r="E482" s="73"/>
      <c r="F482" s="74"/>
      <c r="G482" s="75"/>
      <c r="H482" s="74"/>
      <c r="I482" s="74"/>
      <c r="J482" s="75">
        <f>SUM(K482+T482)</f>
        <v>1093.8</v>
      </c>
      <c r="K482" s="74">
        <f>SUM(L482:S482)</f>
        <v>1093.8</v>
      </c>
      <c r="L482" s="74">
        <v>941</v>
      </c>
      <c r="M482" s="74">
        <v>12</v>
      </c>
      <c r="N482" s="74">
        <v>34.799999999999997</v>
      </c>
      <c r="O482" s="74">
        <v>106</v>
      </c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5">
        <f t="shared" si="106"/>
        <v>700</v>
      </c>
      <c r="AA482" s="74">
        <v>700</v>
      </c>
      <c r="AB482" s="74"/>
    </row>
    <row r="483" spans="1:28" hidden="1" x14ac:dyDescent="0.2">
      <c r="A483" s="14" t="s">
        <v>421</v>
      </c>
      <c r="B483" s="42" t="s">
        <v>147</v>
      </c>
      <c r="C483" s="43" t="s">
        <v>130</v>
      </c>
      <c r="D483" s="72"/>
      <c r="E483" s="73"/>
      <c r="F483" s="74"/>
      <c r="G483" s="75"/>
      <c r="H483" s="74"/>
      <c r="I483" s="74"/>
      <c r="J483" s="75">
        <f>SUM(K483+T483)</f>
        <v>303.8</v>
      </c>
      <c r="K483" s="74">
        <f>SUM(L483:S483)</f>
        <v>303.8</v>
      </c>
      <c r="L483" s="74">
        <v>231.8</v>
      </c>
      <c r="M483" s="74"/>
      <c r="N483" s="74">
        <v>15</v>
      </c>
      <c r="O483" s="74">
        <v>57</v>
      </c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5">
        <f t="shared" si="106"/>
        <v>200</v>
      </c>
      <c r="AA483" s="74">
        <v>200</v>
      </c>
      <c r="AB483" s="74"/>
    </row>
    <row r="484" spans="1:28" ht="25.5" hidden="1" x14ac:dyDescent="0.2">
      <c r="A484" s="40" t="s">
        <v>62</v>
      </c>
      <c r="B484" s="20" t="s">
        <v>147</v>
      </c>
      <c r="C484" s="15" t="s">
        <v>130</v>
      </c>
      <c r="D484" s="72">
        <v>279.89999999999998</v>
      </c>
      <c r="E484" s="73"/>
      <c r="F484" s="74"/>
      <c r="G484" s="75">
        <f t="shared" si="111"/>
        <v>0</v>
      </c>
      <c r="H484" s="74"/>
      <c r="I484" s="74"/>
      <c r="J484" s="75">
        <f t="shared" si="112"/>
        <v>0</v>
      </c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5">
        <f t="shared" si="106"/>
        <v>0</v>
      </c>
      <c r="AA484" s="74"/>
      <c r="AB484" s="74"/>
    </row>
    <row r="485" spans="1:28" ht="29.25" hidden="1" customHeight="1" x14ac:dyDescent="0.2">
      <c r="A485" s="40" t="s">
        <v>63</v>
      </c>
      <c r="B485" s="20" t="s">
        <v>147</v>
      </c>
      <c r="C485" s="15" t="s">
        <v>130</v>
      </c>
      <c r="D485" s="72"/>
      <c r="E485" s="72"/>
      <c r="F485" s="74"/>
      <c r="G485" s="75">
        <f t="shared" si="111"/>
        <v>0</v>
      </c>
      <c r="H485" s="74"/>
      <c r="I485" s="74"/>
      <c r="J485" s="75">
        <f t="shared" si="112"/>
        <v>0</v>
      </c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5">
        <f t="shared" si="106"/>
        <v>0</v>
      </c>
      <c r="AA485" s="74"/>
      <c r="AB485" s="74"/>
    </row>
    <row r="486" spans="1:28" s="18" customFormat="1" ht="15.75" hidden="1" customHeight="1" x14ac:dyDescent="0.2">
      <c r="A486" s="16" t="s">
        <v>276</v>
      </c>
      <c r="B486" s="24" t="s">
        <v>147</v>
      </c>
      <c r="C486" s="17" t="s">
        <v>132</v>
      </c>
      <c r="D486" s="105">
        <f t="shared" ref="D486:K486" si="115">SUM(D488+D487)</f>
        <v>0</v>
      </c>
      <c r="E486" s="105">
        <f t="shared" si="115"/>
        <v>16757.2</v>
      </c>
      <c r="F486" s="105">
        <f t="shared" si="115"/>
        <v>0</v>
      </c>
      <c r="G486" s="106">
        <f t="shared" si="115"/>
        <v>11955.1</v>
      </c>
      <c r="H486" s="105">
        <f t="shared" si="115"/>
        <v>1198</v>
      </c>
      <c r="I486" s="105">
        <f t="shared" si="115"/>
        <v>10757.1</v>
      </c>
      <c r="J486" s="106">
        <f t="shared" si="115"/>
        <v>156329.4</v>
      </c>
      <c r="K486" s="105">
        <f t="shared" si="115"/>
        <v>7816.4</v>
      </c>
      <c r="L486" s="105"/>
      <c r="M486" s="105"/>
      <c r="N486" s="105"/>
      <c r="O486" s="105"/>
      <c r="P486" s="105"/>
      <c r="Q486" s="105"/>
      <c r="R486" s="105"/>
      <c r="S486" s="105"/>
      <c r="T486" s="105">
        <f>SUM(T488+T487)</f>
        <v>148513</v>
      </c>
      <c r="U486" s="105"/>
      <c r="V486" s="105"/>
      <c r="W486" s="105"/>
      <c r="X486" s="105"/>
      <c r="Y486" s="105"/>
      <c r="Z486" s="75">
        <f t="shared" si="106"/>
        <v>156329.4</v>
      </c>
      <c r="AA486" s="105">
        <f>SUM(AA488+AA487)</f>
        <v>7816.4</v>
      </c>
      <c r="AB486" s="105">
        <f>SUM(AB488+AB487)</f>
        <v>148513</v>
      </c>
    </row>
    <row r="487" spans="1:28" hidden="1" x14ac:dyDescent="0.2">
      <c r="A487" s="30" t="s">
        <v>422</v>
      </c>
      <c r="B487" s="31" t="s">
        <v>147</v>
      </c>
      <c r="C487" s="32" t="s">
        <v>132</v>
      </c>
      <c r="D487" s="108"/>
      <c r="E487" s="121">
        <v>148.4</v>
      </c>
      <c r="F487" s="109"/>
      <c r="G487" s="75">
        <f t="shared" si="111"/>
        <v>0</v>
      </c>
      <c r="H487" s="109"/>
      <c r="I487" s="109"/>
      <c r="J487" s="75">
        <f t="shared" si="112"/>
        <v>0</v>
      </c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5">
        <f t="shared" si="106"/>
        <v>0</v>
      </c>
      <c r="AA487" s="74"/>
      <c r="AB487" s="74"/>
    </row>
    <row r="488" spans="1:28" ht="41.25" hidden="1" customHeight="1" x14ac:dyDescent="0.2">
      <c r="A488" s="40" t="s">
        <v>213</v>
      </c>
      <c r="B488" s="20" t="s">
        <v>147</v>
      </c>
      <c r="C488" s="15" t="s">
        <v>132</v>
      </c>
      <c r="D488" s="72"/>
      <c r="E488" s="72">
        <v>16608.8</v>
      </c>
      <c r="F488" s="74"/>
      <c r="G488" s="75">
        <f t="shared" si="111"/>
        <v>11955.1</v>
      </c>
      <c r="H488" s="74">
        <v>1198</v>
      </c>
      <c r="I488" s="74">
        <v>10757.1</v>
      </c>
      <c r="J488" s="75">
        <f t="shared" si="112"/>
        <v>156329.4</v>
      </c>
      <c r="K488" s="74">
        <v>7816.4</v>
      </c>
      <c r="L488" s="74"/>
      <c r="M488" s="74"/>
      <c r="N488" s="74"/>
      <c r="O488" s="74"/>
      <c r="P488" s="74"/>
      <c r="Q488" s="74"/>
      <c r="R488" s="74"/>
      <c r="S488" s="74"/>
      <c r="T488" s="74">
        <v>148513</v>
      </c>
      <c r="U488" s="74"/>
      <c r="V488" s="74"/>
      <c r="W488" s="74"/>
      <c r="X488" s="74"/>
      <c r="Y488" s="74"/>
      <c r="Z488" s="75">
        <f t="shared" si="106"/>
        <v>156329.4</v>
      </c>
      <c r="AA488" s="74">
        <v>7816.4</v>
      </c>
      <c r="AB488" s="74">
        <v>148513</v>
      </c>
    </row>
    <row r="489" spans="1:28" ht="41.25" hidden="1" customHeight="1" x14ac:dyDescent="0.2">
      <c r="A489" s="40" t="s">
        <v>214</v>
      </c>
      <c r="B489" s="42" t="s">
        <v>147</v>
      </c>
      <c r="C489" s="43" t="s">
        <v>132</v>
      </c>
      <c r="D489" s="72"/>
      <c r="E489" s="72"/>
      <c r="F489" s="74"/>
      <c r="G489" s="75">
        <f t="shared" si="111"/>
        <v>0</v>
      </c>
      <c r="H489" s="74"/>
      <c r="I489" s="74"/>
      <c r="J489" s="75">
        <f t="shared" si="112"/>
        <v>0</v>
      </c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5">
        <f t="shared" si="106"/>
        <v>0</v>
      </c>
      <c r="AA489" s="74"/>
      <c r="AB489" s="74"/>
    </row>
    <row r="490" spans="1:28" s="18" customFormat="1" ht="15.75" hidden="1" customHeight="1" x14ac:dyDescent="0.2">
      <c r="A490" s="16" t="s">
        <v>277</v>
      </c>
      <c r="B490" s="24" t="s">
        <v>147</v>
      </c>
      <c r="C490" s="17" t="s">
        <v>139</v>
      </c>
      <c r="D490" s="91">
        <f>SUM(D492+D491)</f>
        <v>13934.5</v>
      </c>
      <c r="E490" s="91">
        <f>SUM(E492+E491)</f>
        <v>19559.400000000001</v>
      </c>
      <c r="F490" s="91">
        <f t="shared" ref="F490:K490" si="116">SUM(F491:F492)</f>
        <v>0</v>
      </c>
      <c r="G490" s="92">
        <f t="shared" si="116"/>
        <v>19002.599999999999</v>
      </c>
      <c r="H490" s="91">
        <f t="shared" si="116"/>
        <v>19002.599999999999</v>
      </c>
      <c r="I490" s="91">
        <f t="shared" si="116"/>
        <v>0</v>
      </c>
      <c r="J490" s="92">
        <f t="shared" si="116"/>
        <v>17307.400000000001</v>
      </c>
      <c r="K490" s="91">
        <f t="shared" si="116"/>
        <v>17307.400000000001</v>
      </c>
      <c r="L490" s="91"/>
      <c r="M490" s="91"/>
      <c r="N490" s="91"/>
      <c r="O490" s="91"/>
      <c r="P490" s="91"/>
      <c r="Q490" s="91"/>
      <c r="R490" s="91"/>
      <c r="S490" s="91"/>
      <c r="T490" s="91">
        <f>SUM(T491:T492)</f>
        <v>0</v>
      </c>
      <c r="U490" s="91"/>
      <c r="V490" s="91"/>
      <c r="W490" s="91"/>
      <c r="X490" s="91"/>
      <c r="Y490" s="91"/>
      <c r="Z490" s="75">
        <f t="shared" si="106"/>
        <v>17459.900000000001</v>
      </c>
      <c r="AA490" s="91">
        <f>SUM(AA491:AA492)</f>
        <v>17459.900000000001</v>
      </c>
      <c r="AB490" s="91">
        <f>SUM(AB491:AB492)</f>
        <v>0</v>
      </c>
    </row>
    <row r="491" spans="1:28" ht="21" hidden="1" customHeight="1" x14ac:dyDescent="0.2">
      <c r="A491" s="14" t="s">
        <v>423</v>
      </c>
      <c r="B491" s="20" t="s">
        <v>147</v>
      </c>
      <c r="C491" s="15" t="s">
        <v>139</v>
      </c>
      <c r="D491" s="72">
        <v>3569.4</v>
      </c>
      <c r="E491" s="73">
        <v>4269.6000000000004</v>
      </c>
      <c r="F491" s="74"/>
      <c r="G491" s="75">
        <f t="shared" si="111"/>
        <v>3553.1</v>
      </c>
      <c r="H491" s="74">
        <v>3553.1</v>
      </c>
      <c r="I491" s="74"/>
      <c r="J491" s="75">
        <f t="shared" si="112"/>
        <v>5492.7</v>
      </c>
      <c r="K491" s="74">
        <v>5492.7</v>
      </c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5">
        <f t="shared" si="106"/>
        <v>5745.2</v>
      </c>
      <c r="AA491" s="74">
        <v>5745.2</v>
      </c>
      <c r="AB491" s="74"/>
    </row>
    <row r="492" spans="1:28" ht="24" hidden="1" customHeight="1" x14ac:dyDescent="0.2">
      <c r="A492" s="14" t="s">
        <v>424</v>
      </c>
      <c r="B492" s="20" t="s">
        <v>147</v>
      </c>
      <c r="C492" s="15" t="s">
        <v>139</v>
      </c>
      <c r="D492" s="72">
        <v>10365.1</v>
      </c>
      <c r="E492" s="73">
        <v>15289.8</v>
      </c>
      <c r="F492" s="74"/>
      <c r="G492" s="75">
        <f t="shared" si="111"/>
        <v>15449.5</v>
      </c>
      <c r="H492" s="74">
        <v>15449.5</v>
      </c>
      <c r="I492" s="74"/>
      <c r="J492" s="75">
        <f t="shared" si="112"/>
        <v>11814.7</v>
      </c>
      <c r="K492" s="74">
        <v>11814.7</v>
      </c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5">
        <f t="shared" si="106"/>
        <v>11714.7</v>
      </c>
      <c r="AA492" s="74">
        <v>11714.7</v>
      </c>
      <c r="AB492" s="74"/>
    </row>
    <row r="493" spans="1:28" s="135" customFormat="1" ht="18" hidden="1" customHeight="1" x14ac:dyDescent="0.2">
      <c r="A493" s="132" t="s">
        <v>278</v>
      </c>
      <c r="B493" s="141" t="s">
        <v>201</v>
      </c>
      <c r="C493" s="133" t="s">
        <v>131</v>
      </c>
      <c r="D493" s="134">
        <f>SUM(D494)</f>
        <v>6112.5</v>
      </c>
      <c r="E493" s="134">
        <f>SUM(E494)</f>
        <v>8588.6</v>
      </c>
      <c r="F493" s="134">
        <f t="shared" ref="F493:AB494" si="117">SUM(F494)</f>
        <v>0</v>
      </c>
      <c r="G493" s="69">
        <f t="shared" si="117"/>
        <v>5540.7</v>
      </c>
      <c r="H493" s="134">
        <f t="shared" si="117"/>
        <v>5540.7</v>
      </c>
      <c r="I493" s="134">
        <f t="shared" si="117"/>
        <v>0</v>
      </c>
      <c r="J493" s="69">
        <f t="shared" si="117"/>
        <v>6403.5</v>
      </c>
      <c r="K493" s="134">
        <f t="shared" si="117"/>
        <v>6403.5</v>
      </c>
      <c r="L493" s="134">
        <f t="shared" si="117"/>
        <v>320</v>
      </c>
      <c r="M493" s="134">
        <f t="shared" si="117"/>
        <v>0</v>
      </c>
      <c r="N493" s="134">
        <f t="shared" si="117"/>
        <v>0</v>
      </c>
      <c r="O493" s="134">
        <f t="shared" si="117"/>
        <v>0</v>
      </c>
      <c r="P493" s="134">
        <f t="shared" si="117"/>
        <v>0</v>
      </c>
      <c r="Q493" s="134">
        <f t="shared" si="117"/>
        <v>0</v>
      </c>
      <c r="R493" s="134">
        <f t="shared" si="117"/>
        <v>0</v>
      </c>
      <c r="S493" s="134">
        <f t="shared" si="117"/>
        <v>0</v>
      </c>
      <c r="T493" s="134">
        <f t="shared" si="117"/>
        <v>0</v>
      </c>
      <c r="U493" s="134"/>
      <c r="V493" s="134"/>
      <c r="W493" s="134"/>
      <c r="X493" s="134"/>
      <c r="Y493" s="134"/>
      <c r="Z493" s="75">
        <f t="shared" si="106"/>
        <v>6283.5</v>
      </c>
      <c r="AA493" s="134">
        <f t="shared" si="117"/>
        <v>6283.5</v>
      </c>
      <c r="AB493" s="134">
        <f t="shared" si="117"/>
        <v>0</v>
      </c>
    </row>
    <row r="494" spans="1:28" s="18" customFormat="1" ht="18" hidden="1" customHeight="1" x14ac:dyDescent="0.2">
      <c r="A494" s="16" t="s">
        <v>279</v>
      </c>
      <c r="B494" s="24" t="s">
        <v>201</v>
      </c>
      <c r="C494" s="17" t="s">
        <v>132</v>
      </c>
      <c r="D494" s="105">
        <f>SUM(D495)</f>
        <v>6112.5</v>
      </c>
      <c r="E494" s="105">
        <f>SUM(E495)</f>
        <v>8588.6</v>
      </c>
      <c r="F494" s="105">
        <f t="shared" si="117"/>
        <v>0</v>
      </c>
      <c r="G494" s="106">
        <f t="shared" si="117"/>
        <v>5540.7</v>
      </c>
      <c r="H494" s="105">
        <f t="shared" si="117"/>
        <v>5540.7</v>
      </c>
      <c r="I494" s="105">
        <f t="shared" si="117"/>
        <v>0</v>
      </c>
      <c r="J494" s="106">
        <f>SUM(J495+J496)</f>
        <v>6403.5</v>
      </c>
      <c r="K494" s="105">
        <f>SUM(K495+K496)</f>
        <v>6403.5</v>
      </c>
      <c r="L494" s="105">
        <f t="shared" ref="L494:S494" si="118">SUM(L495+L496)</f>
        <v>320</v>
      </c>
      <c r="M494" s="105">
        <f t="shared" si="118"/>
        <v>0</v>
      </c>
      <c r="N494" s="105">
        <f t="shared" si="118"/>
        <v>0</v>
      </c>
      <c r="O494" s="105">
        <f t="shared" si="118"/>
        <v>0</v>
      </c>
      <c r="P494" s="105">
        <f t="shared" si="118"/>
        <v>0</v>
      </c>
      <c r="Q494" s="105">
        <f t="shared" si="118"/>
        <v>0</v>
      </c>
      <c r="R494" s="105">
        <f t="shared" si="118"/>
        <v>0</v>
      </c>
      <c r="S494" s="105">
        <f t="shared" si="118"/>
        <v>0</v>
      </c>
      <c r="T494" s="105">
        <f t="shared" si="117"/>
        <v>0</v>
      </c>
      <c r="U494" s="105"/>
      <c r="V494" s="105"/>
      <c r="W494" s="105"/>
      <c r="X494" s="105"/>
      <c r="Y494" s="105"/>
      <c r="Z494" s="75">
        <f t="shared" si="106"/>
        <v>6283.5</v>
      </c>
      <c r="AA494" s="105">
        <f>SUM(AA495+AA496)</f>
        <v>6283.5</v>
      </c>
      <c r="AB494" s="105">
        <f t="shared" si="117"/>
        <v>0</v>
      </c>
    </row>
    <row r="495" spans="1:28" ht="25.5" hidden="1" customHeight="1" x14ac:dyDescent="0.2">
      <c r="A495" s="14" t="s">
        <v>426</v>
      </c>
      <c r="B495" s="20" t="s">
        <v>201</v>
      </c>
      <c r="C495" s="15" t="s">
        <v>132</v>
      </c>
      <c r="D495" s="72">
        <v>6112.5</v>
      </c>
      <c r="E495" s="73">
        <v>8588.6</v>
      </c>
      <c r="F495" s="74"/>
      <c r="G495" s="75">
        <f>SUM(I495+H495)</f>
        <v>5540.7</v>
      </c>
      <c r="H495" s="74">
        <v>5540.7</v>
      </c>
      <c r="I495" s="74"/>
      <c r="J495" s="75">
        <f>SUM(K495+T495)</f>
        <v>6083.5</v>
      </c>
      <c r="K495" s="74">
        <v>6083.5</v>
      </c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5">
        <f t="shared" si="106"/>
        <v>6083.5</v>
      </c>
      <c r="AA495" s="74">
        <v>6083.5</v>
      </c>
      <c r="AB495" s="74"/>
    </row>
    <row r="496" spans="1:28" ht="15.75" hidden="1" customHeight="1" x14ac:dyDescent="0.2">
      <c r="A496" s="40" t="s">
        <v>40</v>
      </c>
      <c r="B496" s="42" t="s">
        <v>201</v>
      </c>
      <c r="C496" s="43" t="s">
        <v>132</v>
      </c>
      <c r="D496" s="72"/>
      <c r="E496" s="73"/>
      <c r="F496" s="74"/>
      <c r="G496" s="75"/>
      <c r="H496" s="74"/>
      <c r="I496" s="74"/>
      <c r="J496" s="75">
        <f>SUM(K496+T496)</f>
        <v>320</v>
      </c>
      <c r="K496" s="74">
        <f>L496+M496+N496+O496+Q496+R496+S496</f>
        <v>320</v>
      </c>
      <c r="L496" s="74">
        <v>320</v>
      </c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5">
        <f t="shared" si="106"/>
        <v>200</v>
      </c>
      <c r="AA496" s="74">
        <v>200</v>
      </c>
      <c r="AB496" s="74"/>
    </row>
    <row r="497" spans="1:28" s="135" customFormat="1" ht="18" hidden="1" customHeight="1" x14ac:dyDescent="0.2">
      <c r="A497" s="132" t="s">
        <v>280</v>
      </c>
      <c r="B497" s="133" t="s">
        <v>151</v>
      </c>
      <c r="C497" s="133" t="s">
        <v>131</v>
      </c>
      <c r="D497" s="134">
        <f t="shared" ref="D497:K497" si="119">SUM(D498)</f>
        <v>473.9</v>
      </c>
      <c r="E497" s="134">
        <f t="shared" si="119"/>
        <v>893</v>
      </c>
      <c r="F497" s="134">
        <f t="shared" si="119"/>
        <v>0</v>
      </c>
      <c r="G497" s="69">
        <f t="shared" si="119"/>
        <v>300</v>
      </c>
      <c r="H497" s="134">
        <f t="shared" si="119"/>
        <v>300</v>
      </c>
      <c r="I497" s="134">
        <f t="shared" si="119"/>
        <v>0</v>
      </c>
      <c r="J497" s="69">
        <f t="shared" si="119"/>
        <v>3793.7</v>
      </c>
      <c r="K497" s="134">
        <f t="shared" si="119"/>
        <v>3793.7</v>
      </c>
      <c r="L497" s="134"/>
      <c r="M497" s="134"/>
      <c r="N497" s="134"/>
      <c r="O497" s="134"/>
      <c r="P497" s="134"/>
      <c r="Q497" s="134"/>
      <c r="R497" s="134"/>
      <c r="S497" s="134"/>
      <c r="T497" s="134">
        <f>SUM(T498)</f>
        <v>0</v>
      </c>
      <c r="U497" s="134"/>
      <c r="V497" s="134"/>
      <c r="W497" s="134"/>
      <c r="X497" s="134"/>
      <c r="Y497" s="134"/>
      <c r="Z497" s="75">
        <f t="shared" si="106"/>
        <v>1000</v>
      </c>
      <c r="AA497" s="134">
        <f>SUM(AA498)</f>
        <v>1000</v>
      </c>
      <c r="AB497" s="134">
        <f>SUM(AB498)</f>
        <v>0</v>
      </c>
    </row>
    <row r="498" spans="1:28" ht="17.25" hidden="1" customHeight="1" x14ac:dyDescent="0.2">
      <c r="A498" s="14" t="s">
        <v>281</v>
      </c>
      <c r="B498" s="15" t="s">
        <v>151</v>
      </c>
      <c r="C498" s="15" t="s">
        <v>130</v>
      </c>
      <c r="D498" s="72">
        <v>473.9</v>
      </c>
      <c r="E498" s="76">
        <v>893</v>
      </c>
      <c r="F498" s="74"/>
      <c r="G498" s="75">
        <f>SUM(I498+H498)</f>
        <v>300</v>
      </c>
      <c r="H498" s="74">
        <v>300</v>
      </c>
      <c r="I498" s="74"/>
      <c r="J498" s="75">
        <f>SUM(K498+T498)</f>
        <v>3793.7</v>
      </c>
      <c r="K498" s="74">
        <v>3793.7</v>
      </c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5">
        <f>SUM(AA498:AB498)</f>
        <v>1000</v>
      </c>
      <c r="AA498" s="74">
        <v>1000</v>
      </c>
      <c r="AB498" s="74"/>
    </row>
    <row r="499" spans="1:28" s="39" customFormat="1" ht="24.75" hidden="1" customHeight="1" x14ac:dyDescent="0.25">
      <c r="A499" s="37" t="s">
        <v>282</v>
      </c>
      <c r="B499" s="38"/>
      <c r="C499" s="38"/>
      <c r="D499" s="110">
        <f t="shared" ref="D499:AB499" si="120">SUM(D7+D39+D60+D125+D167+D170+D359+D406+D441+D475+D493+D497)</f>
        <v>3138973.1999999997</v>
      </c>
      <c r="E499" s="110">
        <f t="shared" si="120"/>
        <v>3518082.4000000004</v>
      </c>
      <c r="F499" s="110">
        <f t="shared" si="120"/>
        <v>0</v>
      </c>
      <c r="G499" s="158">
        <f t="shared" si="120"/>
        <v>2914215.4999999995</v>
      </c>
      <c r="H499" s="110">
        <f t="shared" si="120"/>
        <v>1851829.0999999996</v>
      </c>
      <c r="I499" s="110">
        <f t="shared" si="120"/>
        <v>1062386.4000000004</v>
      </c>
      <c r="J499" s="158">
        <f t="shared" si="120"/>
        <v>3256782.4</v>
      </c>
      <c r="K499" s="110">
        <f t="shared" si="120"/>
        <v>1957080.4999999995</v>
      </c>
      <c r="L499" s="110" t="e">
        <f t="shared" si="120"/>
        <v>#REF!</v>
      </c>
      <c r="M499" s="110" t="e">
        <f t="shared" si="120"/>
        <v>#REF!</v>
      </c>
      <c r="N499" s="110" t="e">
        <f t="shared" si="120"/>
        <v>#REF!</v>
      </c>
      <c r="O499" s="110" t="e">
        <f t="shared" si="120"/>
        <v>#REF!</v>
      </c>
      <c r="P499" s="110" t="e">
        <f t="shared" si="120"/>
        <v>#REF!</v>
      </c>
      <c r="Q499" s="110" t="e">
        <f t="shared" si="120"/>
        <v>#REF!</v>
      </c>
      <c r="R499" s="110" t="e">
        <f t="shared" si="120"/>
        <v>#REF!</v>
      </c>
      <c r="S499" s="110" t="e">
        <f t="shared" si="120"/>
        <v>#REF!</v>
      </c>
      <c r="T499" s="110">
        <f t="shared" si="120"/>
        <v>1320800.8999999999</v>
      </c>
      <c r="U499" s="110">
        <f t="shared" si="120"/>
        <v>617231.89999999991</v>
      </c>
      <c r="V499" s="110">
        <f t="shared" si="120"/>
        <v>2529.0000000000005</v>
      </c>
      <c r="W499" s="110">
        <f t="shared" si="120"/>
        <v>1406.0000000000002</v>
      </c>
      <c r="X499" s="110">
        <f t="shared" si="120"/>
        <v>1066</v>
      </c>
      <c r="Y499" s="110">
        <f t="shared" si="120"/>
        <v>11354</v>
      </c>
      <c r="Z499" s="158">
        <f t="shared" si="120"/>
        <v>2963279.3</v>
      </c>
      <c r="AA499" s="110">
        <f t="shared" si="120"/>
        <v>1642478.4000000004</v>
      </c>
      <c r="AB499" s="110">
        <f t="shared" si="120"/>
        <v>1320800.8999999999</v>
      </c>
    </row>
    <row r="500" spans="1:28" hidden="1" x14ac:dyDescent="0.2"/>
    <row r="501" spans="1:28" hidden="1" x14ac:dyDescent="0.2">
      <c r="A501" s="7" t="s">
        <v>283</v>
      </c>
      <c r="D501" s="51">
        <v>3138973.2</v>
      </c>
      <c r="E501" s="51"/>
      <c r="F501" s="52"/>
      <c r="G501" s="64">
        <v>2914215.5</v>
      </c>
      <c r="H501" s="52">
        <v>1851829.1</v>
      </c>
      <c r="I501" s="52">
        <v>1062386.3999999999</v>
      </c>
      <c r="J501" s="64"/>
      <c r="K501" s="52">
        <v>1395715.7</v>
      </c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64"/>
      <c r="AA501" s="52">
        <v>1395715.7</v>
      </c>
      <c r="AB501" s="52"/>
    </row>
    <row r="502" spans="1:28" hidden="1" x14ac:dyDescent="0.2">
      <c r="A502" s="7" t="s">
        <v>215</v>
      </c>
      <c r="D502" s="53">
        <f>D499-D501</f>
        <v>0</v>
      </c>
      <c r="E502" s="54"/>
      <c r="F502" s="55"/>
      <c r="G502" s="65">
        <f>G499-G501</f>
        <v>0</v>
      </c>
      <c r="H502" s="65">
        <f>H499-H501</f>
        <v>0</v>
      </c>
      <c r="I502" s="65">
        <f>I499-I501</f>
        <v>0</v>
      </c>
      <c r="J502" s="68"/>
      <c r="K502" s="126">
        <v>51205.599999999999</v>
      </c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68"/>
      <c r="AA502" s="126">
        <v>51205.599999999999</v>
      </c>
      <c r="AB502" s="55"/>
    </row>
    <row r="503" spans="1:28" hidden="1" x14ac:dyDescent="0.2">
      <c r="A503" s="7" t="s">
        <v>87</v>
      </c>
      <c r="T503" s="52">
        <v>1320800.8999999999</v>
      </c>
      <c r="AB503" s="52">
        <v>1320800.8999999999</v>
      </c>
    </row>
    <row r="504" spans="1:28" hidden="1" x14ac:dyDescent="0.2">
      <c r="A504" s="8" t="s">
        <v>88</v>
      </c>
    </row>
    <row r="505" spans="1:28" hidden="1" x14ac:dyDescent="0.2">
      <c r="A505" s="7" t="s">
        <v>89</v>
      </c>
    </row>
    <row r="506" spans="1:28" hidden="1" x14ac:dyDescent="0.2">
      <c r="K506" s="52">
        <f>SUM(K502+K501-K499)</f>
        <v>-510159.19999999949</v>
      </c>
      <c r="L506" s="52" t="e">
        <f>SUM(L501-L499)</f>
        <v>#REF!</v>
      </c>
      <c r="M506" s="52" t="e">
        <f t="shared" ref="M506:S506" si="121">SUM(M501-M499)</f>
        <v>#REF!</v>
      </c>
      <c r="N506" s="52" t="e">
        <f t="shared" si="121"/>
        <v>#REF!</v>
      </c>
      <c r="O506" s="52" t="e">
        <f t="shared" si="121"/>
        <v>#REF!</v>
      </c>
      <c r="P506" s="52" t="e">
        <f t="shared" si="121"/>
        <v>#REF!</v>
      </c>
      <c r="Q506" s="52" t="e">
        <f t="shared" si="121"/>
        <v>#REF!</v>
      </c>
      <c r="R506" s="52" t="e">
        <f t="shared" si="121"/>
        <v>#REF!</v>
      </c>
      <c r="S506" s="52" t="e">
        <f t="shared" si="121"/>
        <v>#REF!</v>
      </c>
      <c r="T506" s="52">
        <f>SUM(T503-T499)</f>
        <v>0</v>
      </c>
      <c r="AA506" s="52">
        <f>SUM(AA502+AA501-AA499)</f>
        <v>-195557.10000000033</v>
      </c>
      <c r="AB506" s="52">
        <f>SUM(AB503-AB499)</f>
        <v>0</v>
      </c>
    </row>
    <row r="507" spans="1:28" hidden="1" x14ac:dyDescent="0.2"/>
    <row r="508" spans="1:28" hidden="1" x14ac:dyDescent="0.2"/>
    <row r="509" spans="1:28" hidden="1" x14ac:dyDescent="0.2"/>
    <row r="510" spans="1:28" hidden="1" x14ac:dyDescent="0.2"/>
    <row r="511" spans="1:28" hidden="1" x14ac:dyDescent="0.2"/>
    <row r="512" spans="1:28" hidden="1" x14ac:dyDescent="0.2"/>
  </sheetData>
  <mergeCells count="16">
    <mergeCell ref="B1:Z1"/>
    <mergeCell ref="G3:G5"/>
    <mergeCell ref="H3:I3"/>
    <mergeCell ref="J3:J5"/>
    <mergeCell ref="K3:T3"/>
    <mergeCell ref="Z3:Z5"/>
    <mergeCell ref="E3:E5"/>
    <mergeCell ref="F3:F5"/>
    <mergeCell ref="A3:A5"/>
    <mergeCell ref="B3:B5"/>
    <mergeCell ref="C3:C5"/>
    <mergeCell ref="D3:D5"/>
    <mergeCell ref="AA3:AB3"/>
    <mergeCell ref="K4:K5"/>
    <mergeCell ref="L4:S4"/>
    <mergeCell ref="T4:T5"/>
  </mergeCells>
  <phoneticPr fontId="21" type="noConversion"/>
  <pageMargins left="0.70866141732283472" right="0.23" top="0.48" bottom="0.74803149606299213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6</vt:i4>
      </vt:variant>
    </vt:vector>
  </HeadingPairs>
  <TitlesOfParts>
    <vt:vector size="20" baseType="lpstr">
      <vt:lpstr>пр6</vt:lpstr>
      <vt:lpstr>пр 7</vt:lpstr>
      <vt:lpstr>пр 8</vt:lpstr>
      <vt:lpstr>пр 9</vt:lpstr>
      <vt:lpstr>пр10</vt:lpstr>
      <vt:lpstr>графа12</vt:lpstr>
      <vt:lpstr>графа 13</vt:lpstr>
      <vt:lpstr>раздел 03</vt:lpstr>
      <vt:lpstr>раздел 05</vt:lpstr>
      <vt:lpstr>подраздел 07</vt:lpstr>
      <vt:lpstr>раздел о8</vt:lpstr>
      <vt:lpstr>раздел 09</vt:lpstr>
      <vt:lpstr>раздел 10</vt:lpstr>
      <vt:lpstr>гр13</vt:lpstr>
      <vt:lpstr>'пр 8'!Заголовки_для_печати</vt:lpstr>
      <vt:lpstr>'пр 9'!Заголовки_для_печати</vt:lpstr>
      <vt:lpstr>пр10!Заголовки_для_печати</vt:lpstr>
      <vt:lpstr>пр6!Заголовки_для_печати</vt:lpstr>
      <vt:lpstr>'пр 9'!Область_печати</vt:lpstr>
      <vt:lpstr>пр6!Область_печати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2011-11-12T10:56:37Z</cp:lastPrinted>
  <dcterms:created xsi:type="dcterms:W3CDTF">2006-09-28T05:33:49Z</dcterms:created>
  <dcterms:modified xsi:type="dcterms:W3CDTF">2012-11-30T06:06:44Z</dcterms:modified>
</cp:coreProperties>
</file>